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60" windowWidth="27740" windowHeight="13600" activeTab="0"/>
  </bookViews>
  <sheets>
    <sheet name="BCS Conference Rankings" sheetId="1" r:id="rId1"/>
    <sheet name="Comparable Expenses" sheetId="2" r:id="rId2"/>
  </sheets>
  <definedNames/>
  <calcPr fullCalcOnLoad="1"/>
</workbook>
</file>

<file path=xl/sharedStrings.xml><?xml version="1.0" encoding="utf-8"?>
<sst xmlns="http://schemas.openxmlformats.org/spreadsheetml/2006/main" count="1652" uniqueCount="412">
  <si>
    <t>EXP_MEN_Tennis</t>
  </si>
  <si>
    <t>EXP_MEN_TrkFldIn</t>
  </si>
  <si>
    <t>EXP_MEN_TrkFldOut</t>
  </si>
  <si>
    <t>EXP_MEN_XCountry</t>
  </si>
  <si>
    <t>EXP_MEN_Vollball</t>
  </si>
  <si>
    <t>EXP_MEN_WaterPolo</t>
  </si>
  <si>
    <t>EXP_MEN_Wrestling</t>
  </si>
  <si>
    <t>EXP_MEN_OthSpts</t>
  </si>
  <si>
    <t>EXP_MEN_Rodeo</t>
  </si>
  <si>
    <t>EXP_MEN_Sailing</t>
  </si>
  <si>
    <t>EXP_WOMEN_Bskball</t>
  </si>
  <si>
    <t>EXP_WOMEN_Trckcomb</t>
  </si>
  <si>
    <t>EXP_WOMEN_Fencing</t>
  </si>
  <si>
    <t>EXP_WOMEN_FldHcky</t>
  </si>
  <si>
    <t>EXP_WOMEN_Golf</t>
  </si>
  <si>
    <t>EXP_WOMEN_Gymn</t>
  </si>
  <si>
    <t>EXP_WOMEN_IceHcky</t>
  </si>
  <si>
    <t>EXP_WOMEN_Lacrsse</t>
  </si>
  <si>
    <t>EXP_WOMEN_Rifle</t>
  </si>
  <si>
    <t>EXP_WOMEN_Rowing</t>
  </si>
  <si>
    <t>EXP_WOMEN_Skiing</t>
  </si>
  <si>
    <t>EXP_WOMEN_Soccer</t>
  </si>
  <si>
    <t>EXP_WOMEN_Softball</t>
  </si>
  <si>
    <t>EXP_WOMEN_Squash</t>
  </si>
  <si>
    <t>EXP_WOMEN_SwimDivng</t>
  </si>
  <si>
    <t>EXP_WOMEN_Swimming</t>
  </si>
  <si>
    <t>EXP_WOMEN_Tennis</t>
  </si>
  <si>
    <t>EXP_WOMEN_TrkFldIn</t>
  </si>
  <si>
    <t>EXP_WOMEN_TrkFldOut</t>
  </si>
  <si>
    <t>EXP_WOMEN_XCountry</t>
  </si>
  <si>
    <t>EXP_WOMEN_Vollball</t>
  </si>
  <si>
    <t>EXP_WOMEN_WaterPolo</t>
  </si>
  <si>
    <t>EXP_WOMEN_OthSpts</t>
  </si>
  <si>
    <t>EXP_WOMEN_Bowling</t>
  </si>
  <si>
    <t>EXP_WOMEN_Eqstrian</t>
  </si>
  <si>
    <t>EXP_WOMEN_Rodeo</t>
  </si>
  <si>
    <t>EXP_WOMEN_Sailing</t>
  </si>
  <si>
    <t>Difference</t>
  </si>
  <si>
    <t>Team #</t>
  </si>
  <si>
    <t>All Comparable Sports</t>
  </si>
  <si>
    <t>Total Difference</t>
  </si>
  <si>
    <t>Ave Difference/Team</t>
  </si>
  <si>
    <t>All Comparable Non Revenue Sports</t>
  </si>
  <si>
    <t>Arizona</t>
  </si>
  <si>
    <t>Cal Berkeley</t>
  </si>
  <si>
    <t>Colorado</t>
  </si>
  <si>
    <t>Oregon</t>
  </si>
  <si>
    <t>Southern California</t>
  </si>
  <si>
    <t>Utah</t>
  </si>
  <si>
    <t>Washington</t>
  </si>
  <si>
    <t>LSU</t>
  </si>
  <si>
    <t>Alabama</t>
  </si>
  <si>
    <t>Arkansas</t>
  </si>
  <si>
    <t>Florida</t>
  </si>
  <si>
    <t>Georgia</t>
  </si>
  <si>
    <t>Kentucky</t>
  </si>
  <si>
    <t>Mississippi</t>
  </si>
  <si>
    <t>Ave On Campus "Full" Scholarship Athlete In Poverty By:</t>
  </si>
  <si>
    <t>Programs whose on Campus athletes in poverty (99 out of 117 reporting)</t>
  </si>
  <si>
    <t>Average Off-Campus Scholarship Shortfall:</t>
  </si>
  <si>
    <t>(Scroll Down to See  Data)</t>
  </si>
  <si>
    <t>*N/A = Not Available</t>
  </si>
  <si>
    <t>FB - Team Scholarship</t>
  </si>
  <si>
    <t>BB - Team Scholarship</t>
  </si>
  <si>
    <t>Shortfall (On Campus)</t>
  </si>
  <si>
    <t>Shortfall (On Campus)</t>
  </si>
  <si>
    <t>N/A</t>
  </si>
  <si>
    <t xml:space="preserve">North Carolina State </t>
  </si>
  <si>
    <t>Maryland</t>
  </si>
  <si>
    <t>Miami (Florida)</t>
  </si>
  <si>
    <t>N/A</t>
  </si>
  <si>
    <t>North Carolina</t>
  </si>
  <si>
    <t>Virginia</t>
  </si>
  <si>
    <t>FB - Team Scholarship</t>
  </si>
  <si>
    <t>Shortfall (On Campus)</t>
  </si>
  <si>
    <t>Oklahoma State</t>
  </si>
  <si>
    <t>Texas A&amp;M</t>
  </si>
  <si>
    <t xml:space="preserve">Texas Tech </t>
  </si>
  <si>
    <t>Kansas</t>
  </si>
  <si>
    <t>Missouri</t>
  </si>
  <si>
    <t>Oklahoma</t>
  </si>
  <si>
    <t>Texas</t>
  </si>
  <si>
    <t>Rutgers</t>
  </si>
  <si>
    <t>N/A</t>
  </si>
  <si>
    <t>Cincinnati</t>
  </si>
  <si>
    <t>Connecticut</t>
  </si>
  <si>
    <t>Louisville</t>
  </si>
  <si>
    <t>Pittsburgh</t>
  </si>
  <si>
    <t>South Florida</t>
  </si>
  <si>
    <t>Indiana</t>
  </si>
  <si>
    <t>Ohio State</t>
  </si>
  <si>
    <t>Purdue</t>
  </si>
  <si>
    <t>Illinois</t>
  </si>
  <si>
    <t>Iowa</t>
  </si>
  <si>
    <t>Michigan</t>
  </si>
  <si>
    <t>Minnesota</t>
  </si>
  <si>
    <t>Central Florida</t>
  </si>
  <si>
    <t>Houston</t>
  </si>
  <si>
    <t>Memphis</t>
  </si>
  <si>
    <t>Southern Mississippi</t>
  </si>
  <si>
    <t>Texas at El Paso</t>
  </si>
  <si>
    <t>Tulsa</t>
  </si>
  <si>
    <t>Notre Dame</t>
  </si>
  <si>
    <t>Kent State</t>
  </si>
  <si>
    <t>Miami  (Ohio)</t>
  </si>
  <si>
    <t>Ohio</t>
  </si>
  <si>
    <t>Buffalo</t>
  </si>
  <si>
    <t>Akron</t>
  </si>
  <si>
    <t>Toledo</t>
  </si>
  <si>
    <t xml:space="preserve">Western Michigan </t>
  </si>
  <si>
    <t>N/A</t>
  </si>
  <si>
    <t>UNLV</t>
  </si>
  <si>
    <t xml:space="preserve">Syracuse </t>
  </si>
  <si>
    <t>Average FBS Expenses</t>
  </si>
  <si>
    <t>Average FCS Expenses</t>
  </si>
  <si>
    <t>COMPARABLE EXPENSES: FBS v. FCS - 51 Teams</t>
  </si>
  <si>
    <t>EXP_MEN_Baseball</t>
  </si>
  <si>
    <t>EXP_MEN_Bskball</t>
  </si>
  <si>
    <t>EXP_MEN_Trckcomb</t>
  </si>
  <si>
    <t>EXP_MEN_Fencing</t>
  </si>
  <si>
    <t>EXP_MEN_Football</t>
  </si>
  <si>
    <t>EXP_MEN_Golf</t>
  </si>
  <si>
    <t>EXP_MEN_Gymn</t>
  </si>
  <si>
    <t>EXP_MEN_IceHcky</t>
  </si>
  <si>
    <t>EXP_MEN_Lacrsse</t>
  </si>
  <si>
    <t>EXP_MEN_Rowing</t>
  </si>
  <si>
    <t>EXP_MEN_Skiing</t>
  </si>
  <si>
    <t>EXP_MEN_Soccer</t>
  </si>
  <si>
    <t>EXP_MEN_SwimDivng</t>
  </si>
  <si>
    <t>EXP_MEN_Swimming</t>
  </si>
  <si>
    <t xml:space="preserve">Stanford </t>
  </si>
  <si>
    <t xml:space="preserve">Washington State </t>
  </si>
  <si>
    <t xml:space="preserve">Auburn </t>
  </si>
  <si>
    <t xml:space="preserve">Mississippi State </t>
  </si>
  <si>
    <t xml:space="preserve">Vanderbilt </t>
  </si>
  <si>
    <t xml:space="preserve">Florida Atlantic </t>
  </si>
  <si>
    <t xml:space="preserve">Florida International </t>
  </si>
  <si>
    <t xml:space="preserve">Middle Tennessee State </t>
  </si>
  <si>
    <t xml:space="preserve">Troy </t>
  </si>
  <si>
    <t xml:space="preserve">Boise State </t>
  </si>
  <si>
    <t xml:space="preserve">Louisiana Tech </t>
  </si>
  <si>
    <t xml:space="preserve">New Mexico State </t>
  </si>
  <si>
    <t xml:space="preserve">San Jose State </t>
  </si>
  <si>
    <t xml:space="preserve">Utah State </t>
  </si>
  <si>
    <t xml:space="preserve"> Room &amp; Board</t>
  </si>
  <si>
    <t>Ave  "Full" Scholarship Athlete In Poverty By:</t>
  </si>
  <si>
    <t>Programs Whose  Athletes in Poverty (65 out of 76 reporting)</t>
  </si>
  <si>
    <t>Off-Campus (2010-11)</t>
  </si>
  <si>
    <t>Average  Scholarship Shortfall:</t>
  </si>
  <si>
    <t>On-Campus (2010-11)</t>
  </si>
  <si>
    <t xml:space="preserve">Clemson </t>
  </si>
  <si>
    <t xml:space="preserve">Duke </t>
  </si>
  <si>
    <t xml:space="preserve">Florida State </t>
  </si>
  <si>
    <t xml:space="preserve">Wake Forest </t>
  </si>
  <si>
    <t xml:space="preserve">Baylor </t>
  </si>
  <si>
    <t xml:space="preserve">Iowa State </t>
  </si>
  <si>
    <t xml:space="preserve">Kansas State </t>
  </si>
  <si>
    <t>FB Coach</t>
  </si>
  <si>
    <t>Western Athletic Conference</t>
  </si>
  <si>
    <t>Mike Gundy</t>
  </si>
  <si>
    <t>Big East Conference</t>
  </si>
  <si>
    <t>Mark Dantonio</t>
  </si>
  <si>
    <t xml:space="preserve">Romar, Lorenzo
</t>
  </si>
  <si>
    <t>Michael Haywood</t>
  </si>
  <si>
    <t xml:space="preserve">Turgeon, Mark
</t>
  </si>
  <si>
    <t>Randy Edsall</t>
  </si>
  <si>
    <t>Bob Toledo</t>
  </si>
  <si>
    <t>Bronco Mendenhall</t>
  </si>
  <si>
    <t>Boston College</t>
  </si>
  <si>
    <t>Greg McMackin</t>
  </si>
  <si>
    <t>Charlie Strong</t>
  </si>
  <si>
    <t>Dave Christensen</t>
  </si>
  <si>
    <t>Pat Fitzgerald</t>
  </si>
  <si>
    <t>Rich Ellerson</t>
  </si>
  <si>
    <t>Ave Fair Market Value</t>
  </si>
  <si>
    <t xml:space="preserve">Ryan, Bo
</t>
  </si>
  <si>
    <t xml:space="preserve">O'Neill, Kevin
</t>
  </si>
  <si>
    <t>Annual Pay</t>
  </si>
  <si>
    <t>New Mexico</t>
  </si>
  <si>
    <t>Wyoming</t>
  </si>
  <si>
    <t>Shortfall (On Campus)</t>
  </si>
  <si>
    <t xml:space="preserve"> Off-Campus (2010-11)</t>
  </si>
  <si>
    <t xml:space="preserve">Schol Shortfall </t>
  </si>
  <si>
    <t>Steve Sarkisian</t>
  </si>
  <si>
    <t>46.5% revenue/85 players (2010)</t>
  </si>
  <si>
    <t>Dave Wannstedt</t>
  </si>
  <si>
    <t>Tim Brewster</t>
  </si>
  <si>
    <t>Joker Phillips</t>
  </si>
  <si>
    <t>Georgia Tech</t>
  </si>
  <si>
    <t xml:space="preserve">BB Coach </t>
  </si>
  <si>
    <t>Todd Berry</t>
  </si>
  <si>
    <t>Butch Jones</t>
  </si>
  <si>
    <t>ACC Conference</t>
  </si>
  <si>
    <t>Tim Beckman</t>
  </si>
  <si>
    <t>Big Ten Conference</t>
  </si>
  <si>
    <t xml:space="preserve">Hamilton, Leonard
</t>
  </si>
  <si>
    <t>Kyle Whittingham</t>
  </si>
  <si>
    <t>University Compensation</t>
  </si>
  <si>
    <t>Tournament Max</t>
  </si>
  <si>
    <t>South Carolina</t>
  </si>
  <si>
    <t>Tennessee</t>
  </si>
  <si>
    <t>FB - Team Scholarship</t>
  </si>
  <si>
    <t>Shortfall (On Campus)</t>
  </si>
  <si>
    <t>Arkansas State</t>
  </si>
  <si>
    <t>Louisiana at Lafayette</t>
  </si>
  <si>
    <t>Louisiana at Monroe</t>
  </si>
  <si>
    <t>North Texas</t>
  </si>
  <si>
    <t>Shortfall (On Campus)</t>
  </si>
  <si>
    <t>Hawaii</t>
  </si>
  <si>
    <t>Idaho</t>
  </si>
  <si>
    <t>Nevada - Reno</t>
  </si>
  <si>
    <t>FB Players' Fair Market Value</t>
  </si>
  <si>
    <t>BB Players' Fair Market Value</t>
  </si>
  <si>
    <t>N/A</t>
  </si>
  <si>
    <t>Al Golden</t>
  </si>
  <si>
    <t>Kirk Ferentz</t>
  </si>
  <si>
    <t>Chris Petersen</t>
  </si>
  <si>
    <t xml:space="preserve">Barnes, Rick
</t>
  </si>
  <si>
    <t>Mike Locksley</t>
  </si>
  <si>
    <t>Urban Meyer</t>
  </si>
  <si>
    <t>Tom O'Brien</t>
  </si>
  <si>
    <t xml:space="preserve">Montgomery, Mike
</t>
  </si>
  <si>
    <t>Max Bonus</t>
  </si>
  <si>
    <t>NBA Owners' Proposed Revenue Split</t>
  </si>
  <si>
    <t>Non-Guaranteed Income</t>
  </si>
  <si>
    <t>In Poverty?</t>
  </si>
  <si>
    <t>Revenue Split</t>
  </si>
  <si>
    <t>Big 12 Conference</t>
  </si>
  <si>
    <t>Bill Snyder</t>
  </si>
  <si>
    <t>Ave Room &amp; Board</t>
  </si>
  <si>
    <t>Bret Bielema</t>
  </si>
  <si>
    <t>Rick Neuheisel</t>
  </si>
  <si>
    <t>Gene Chizik</t>
  </si>
  <si>
    <t>Paul Johnson</t>
  </si>
  <si>
    <t>Southeastern Conference</t>
  </si>
  <si>
    <t>George O'Leary</t>
  </si>
  <si>
    <t>Total Income</t>
  </si>
  <si>
    <t xml:space="preserve">Matta, Thad
</t>
  </si>
  <si>
    <t>Ron English</t>
  </si>
  <si>
    <t>Jim Grobe</t>
  </si>
  <si>
    <t xml:space="preserve">Huggins, Bob
</t>
  </si>
  <si>
    <t>Non-University Compensation</t>
  </si>
  <si>
    <t xml:space="preserve">2011 Federal </t>
  </si>
  <si>
    <t>Poverty Line</t>
  </si>
  <si>
    <t xml:space="preserve">Williams, Gary
</t>
  </si>
  <si>
    <t>"Priceless Poverty" Data</t>
  </si>
  <si>
    <t>Doc Holliday</t>
  </si>
  <si>
    <t>Steve Spurrier</t>
  </si>
  <si>
    <t>School</t>
  </si>
  <si>
    <t>Les Miles</t>
  </si>
  <si>
    <t>Fair Market Value of a FB Player</t>
  </si>
  <si>
    <t>David Cutcliffe</t>
  </si>
  <si>
    <t>Todd Graham</t>
  </si>
  <si>
    <t xml:space="preserve">Calhoun, Jim
</t>
  </si>
  <si>
    <t>Mike Price</t>
  </si>
  <si>
    <t>Fresno State</t>
  </si>
  <si>
    <t xml:space="preserve">Pearl, Bruce
</t>
  </si>
  <si>
    <t>Mid-American Conference</t>
  </si>
  <si>
    <t>Skip Holtz</t>
  </si>
  <si>
    <t>One-Time Bonus</t>
  </si>
  <si>
    <t>Greg Schiano</t>
  </si>
  <si>
    <t>June Jones</t>
  </si>
  <si>
    <t>Ralph Friedgen</t>
  </si>
  <si>
    <t>Brian Kelly</t>
  </si>
  <si>
    <t>Mountain West Conference</t>
  </si>
  <si>
    <t>Nebraska</t>
  </si>
  <si>
    <t>Wisconsin</t>
  </si>
  <si>
    <t>Alabama at Birmingham</t>
  </si>
  <si>
    <t>Pacific-12</t>
  </si>
  <si>
    <t xml:space="preserve">Smith, Tubby
</t>
  </si>
  <si>
    <t>Gary Patterson</t>
  </si>
  <si>
    <t>Sun Belt Conference</t>
  </si>
  <si>
    <t>Conference USA</t>
  </si>
  <si>
    <t>Larry Porter</t>
  </si>
  <si>
    <t>Mike London</t>
  </si>
  <si>
    <t xml:space="preserve">Painter, Matt
</t>
  </si>
  <si>
    <t>Frank Spaziani</t>
  </si>
  <si>
    <t>Bill Stewart</t>
  </si>
  <si>
    <t>Troy Calhoun</t>
  </si>
  <si>
    <t>Dan Hawkins</t>
  </si>
  <si>
    <t>Stan Parrish</t>
  </si>
  <si>
    <t xml:space="preserve">Rose, Dave
</t>
  </si>
  <si>
    <t>Mark Richt</t>
  </si>
  <si>
    <t>Ruffin McNeill</t>
  </si>
  <si>
    <t>(2009-2010)</t>
  </si>
  <si>
    <t>50% revenue/13 players (2009-2010)</t>
  </si>
  <si>
    <t>Steve Roberts</t>
  </si>
  <si>
    <t xml:space="preserve">Virginia Tech </t>
  </si>
  <si>
    <t xml:space="preserve">West Virginia </t>
  </si>
  <si>
    <t xml:space="preserve">Michigan State </t>
  </si>
  <si>
    <t xml:space="preserve">Northwestern </t>
  </si>
  <si>
    <t xml:space="preserve">Pennsylvania State </t>
  </si>
  <si>
    <t xml:space="preserve">East Carolina </t>
  </si>
  <si>
    <t xml:space="preserve">Marshall </t>
  </si>
  <si>
    <t xml:space="preserve">Rice </t>
  </si>
  <si>
    <t xml:space="preserve">Southern Methodist </t>
  </si>
  <si>
    <t xml:space="preserve">Tulane </t>
  </si>
  <si>
    <t xml:space="preserve">Ball State </t>
  </si>
  <si>
    <t xml:space="preserve">Bowling Green State </t>
  </si>
  <si>
    <t xml:space="preserve">Central Michigan </t>
  </si>
  <si>
    <t xml:space="preserve">Eastern Michigan </t>
  </si>
  <si>
    <t xml:space="preserve">Northern Illinois </t>
  </si>
  <si>
    <t xml:space="preserve">Temple </t>
  </si>
  <si>
    <t xml:space="preserve">Brigham Young </t>
  </si>
  <si>
    <t xml:space="preserve">Colorado State </t>
  </si>
  <si>
    <t xml:space="preserve">San Diego State </t>
  </si>
  <si>
    <t xml:space="preserve">Texas Christian </t>
  </si>
  <si>
    <t xml:space="preserve">Arizona State </t>
  </si>
  <si>
    <t xml:space="preserve">Oregon State </t>
  </si>
  <si>
    <t>Total FB Revenues</t>
  </si>
  <si>
    <t>David Bailiff</t>
  </si>
  <si>
    <t>Art Briles</t>
  </si>
  <si>
    <t>Robb Akey</t>
  </si>
  <si>
    <t>Ron Zook</t>
  </si>
  <si>
    <t>Frank Solich</t>
  </si>
  <si>
    <t>U.S. Military Academy</t>
  </si>
  <si>
    <t xml:space="preserve">Williams, Roy
</t>
  </si>
  <si>
    <t>Danny Hope</t>
  </si>
  <si>
    <t xml:space="preserve">Stansbury, Rick
</t>
  </si>
  <si>
    <t xml:space="preserve">Dunphy, Fran
</t>
  </si>
  <si>
    <t>U.S. Air Force Academy</t>
  </si>
  <si>
    <t xml:space="preserve">Self, Bill
</t>
  </si>
  <si>
    <t>Doug Marrone</t>
  </si>
  <si>
    <t xml:space="preserve">Izzo, Tom
</t>
  </si>
  <si>
    <t>Poverty Numbers</t>
  </si>
  <si>
    <t>Neil Callaway</t>
  </si>
  <si>
    <t>Jeff Tedford</t>
  </si>
  <si>
    <t>Kevin Sumlin</t>
  </si>
  <si>
    <t xml:space="preserve">Boeheim, Jim
</t>
  </si>
  <si>
    <t>Mack Brown</t>
  </si>
  <si>
    <t xml:space="preserve">Johnson, Trent
</t>
  </si>
  <si>
    <t>Bobby Petrino</t>
  </si>
  <si>
    <t>Fair Market Value of a BB Player</t>
  </si>
  <si>
    <t xml:space="preserve">Weber, Bruce
</t>
  </si>
  <si>
    <t>Sonny Dykes</t>
  </si>
  <si>
    <t>Total BB Revenues</t>
  </si>
  <si>
    <t xml:space="preserve">Anderson, Mike
</t>
  </si>
  <si>
    <t>Tommy Tuberville</t>
  </si>
  <si>
    <t xml:space="preserve">Dixon, Jamie
</t>
  </si>
  <si>
    <t>Rickey Bustle</t>
  </si>
  <si>
    <t>UCLA</t>
  </si>
  <si>
    <t>Jim Tressel</t>
  </si>
  <si>
    <t>Gary Pinkel</t>
  </si>
  <si>
    <t xml:space="preserve">Beiliein, John
</t>
  </si>
  <si>
    <t>Gary Andersen</t>
  </si>
  <si>
    <t xml:space="preserve">Capel, Jeff
</t>
  </si>
  <si>
    <t>Doug Martin</t>
  </si>
  <si>
    <t>Robbie Caldwell</t>
  </si>
  <si>
    <t xml:space="preserve">Dambrot, Keith
</t>
  </si>
  <si>
    <t>Randy Shannon</t>
  </si>
  <si>
    <t>Bill Lynch</t>
  </si>
  <si>
    <t xml:space="preserve">Gaudio, Dino
</t>
  </si>
  <si>
    <t>Guaranteed Income</t>
  </si>
  <si>
    <t>Paul Wulff</t>
  </si>
  <si>
    <t>Jim Harbaugh</t>
  </si>
  <si>
    <t>Dan Enos</t>
  </si>
  <si>
    <t>(Off Campus)</t>
  </si>
  <si>
    <t xml:space="preserve">Morrill, Stew
</t>
  </si>
  <si>
    <t>Paul Rhoads</t>
  </si>
  <si>
    <t>Rick Stockstill</t>
  </si>
  <si>
    <t>Boeheim, Jim</t>
  </si>
  <si>
    <t>Mike Stoops</t>
  </si>
  <si>
    <t>Jeff Quinn</t>
  </si>
  <si>
    <t>(2010-11)</t>
  </si>
  <si>
    <t>Joe Paterno</t>
  </si>
  <si>
    <t>Mario Cristobal</t>
  </si>
  <si>
    <t>Turner Gill</t>
  </si>
  <si>
    <t>Jimbo Fisher</t>
  </si>
  <si>
    <t>Bill Cubit</t>
  </si>
  <si>
    <t>Independent</t>
  </si>
  <si>
    <t xml:space="preserve">Pitino, Rick
</t>
  </si>
  <si>
    <t>Chris Ault</t>
  </si>
  <si>
    <t>Howard Schnellenberger</t>
  </si>
  <si>
    <t>Rich Rodriguez</t>
  </si>
  <si>
    <t>Derek Dooley</t>
  </si>
  <si>
    <t xml:space="preserve">Sendek, Herb
</t>
  </si>
  <si>
    <t>Dave Clawson</t>
  </si>
  <si>
    <t>Pat Hill</t>
  </si>
  <si>
    <t>Jerry Kill</t>
  </si>
  <si>
    <t>Dan Mullen</t>
  </si>
  <si>
    <t xml:space="preserve">Ford, Travis
</t>
  </si>
  <si>
    <t xml:space="preserve">FB Coach </t>
  </si>
  <si>
    <t>Houston Nutt</t>
  </si>
  <si>
    <t>Todd Dodge</t>
  </si>
  <si>
    <t>Mike Riley</t>
  </si>
  <si>
    <t>Al Skinner</t>
  </si>
  <si>
    <t>Larry Blakeney</t>
  </si>
  <si>
    <t>Mike MacIntyre</t>
  </si>
  <si>
    <t>Nick Saban</t>
  </si>
  <si>
    <t xml:space="preserve"> On-Campus (2010-11)</t>
  </si>
  <si>
    <t>Dabo Swinney</t>
  </si>
  <si>
    <t>Steve Fairchild</t>
  </si>
  <si>
    <t>(On Campus)</t>
  </si>
  <si>
    <t>Frank Beamer</t>
  </si>
  <si>
    <t>Butch Davis</t>
  </si>
  <si>
    <t>Brady Hoke</t>
  </si>
  <si>
    <t>Chip Kelly</t>
  </si>
  <si>
    <t xml:space="preserve">Howland, Ben
</t>
  </si>
  <si>
    <t xml:space="preserve">Krzyzewski, Mike
</t>
  </si>
  <si>
    <t>U.S. Naval Academy</t>
  </si>
  <si>
    <t xml:space="preserve">Miller, Sean
</t>
  </si>
  <si>
    <t>Rob Ianello</t>
  </si>
  <si>
    <t>Ken Niumatalolo</t>
  </si>
  <si>
    <t>Bobby Hauck</t>
  </si>
  <si>
    <t>Mike Sherman</t>
  </si>
  <si>
    <t>Bob Stoops</t>
  </si>
  <si>
    <t>Dennis Erickson</t>
  </si>
  <si>
    <t>DeWayne Walker</t>
  </si>
  <si>
    <t>Lane Kiffin</t>
  </si>
  <si>
    <t>Larry Fedora</t>
  </si>
  <si>
    <t xml:space="preserve">Pastner, Josh
</t>
  </si>
  <si>
    <t>Oliver Purnell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</si>
</sst>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\ ;&quot;$&quot;\(#,##0\)"/>
    <numFmt numFmtId="166" formatCode="0.0%"/>
  </numFmts>
  <fonts count="14"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b/>
      <u val="single"/>
      <sz val="14"/>
      <name val="Verdana"/>
      <family val="0"/>
    </font>
    <font>
      <u val="single"/>
      <sz val="11"/>
      <name val="Verdana"/>
      <family val="0"/>
    </font>
    <font>
      <b/>
      <sz val="11"/>
      <name val="Verdana"/>
      <family val="0"/>
    </font>
  </fonts>
  <fills count="12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3" fillId="2" borderId="0" xfId="0" applyNumberFormat="1" applyFont="1" applyFill="1" applyAlignment="1">
      <alignment wrapText="1"/>
    </xf>
    <xf numFmtId="0" fontId="7" fillId="2" borderId="0" xfId="0" applyNumberFormat="1" applyFont="1" applyFill="1" applyAlignment="1">
      <alignment wrapText="1"/>
    </xf>
    <xf numFmtId="164" fontId="7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8" fillId="2" borderId="0" xfId="0" applyNumberFormat="1" applyFont="1" applyFill="1" applyAlignment="1">
      <alignment wrapText="1"/>
    </xf>
    <xf numFmtId="164" fontId="8" fillId="2" borderId="0" xfId="0" applyNumberFormat="1" applyFont="1" applyFill="1" applyAlignment="1">
      <alignment horizontal="center" wrapText="1"/>
    </xf>
    <xf numFmtId="164" fontId="8" fillId="2" borderId="0" xfId="0" applyNumberFormat="1" applyFont="1" applyFill="1" applyAlignment="1">
      <alignment wrapText="1"/>
    </xf>
    <xf numFmtId="0" fontId="7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2" xfId="0" applyNumberFormat="1" applyFont="1" applyFill="1" applyBorder="1" applyAlignment="1">
      <alignment wrapText="1"/>
    </xf>
    <xf numFmtId="166" fontId="8" fillId="2" borderId="2" xfId="0" applyNumberFormat="1" applyFont="1" applyFill="1" applyBorder="1" applyAlignment="1">
      <alignment horizontal="left" wrapText="1"/>
    </xf>
    <xf numFmtId="9" fontId="8" fillId="2" borderId="3" xfId="0" applyNumberFormat="1" applyFont="1" applyFill="1" applyBorder="1" applyAlignment="1">
      <alignment horizontal="left" wrapText="1"/>
    </xf>
    <xf numFmtId="164" fontId="8" fillId="2" borderId="2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wrapText="1"/>
    </xf>
    <xf numFmtId="0" fontId="9" fillId="2" borderId="0" xfId="0" applyNumberFormat="1" applyFont="1" applyFill="1" applyAlignment="1">
      <alignment horizontal="center"/>
    </xf>
    <xf numFmtId="164" fontId="8" fillId="2" borderId="2" xfId="0" applyNumberFormat="1" applyFont="1" applyFill="1" applyBorder="1" applyAlignment="1">
      <alignment horizontal="left" wrapText="1"/>
    </xf>
    <xf numFmtId="164" fontId="8" fillId="2" borderId="3" xfId="0" applyNumberFormat="1" applyFont="1" applyFill="1" applyBorder="1" applyAlignment="1">
      <alignment horizontal="left" wrapText="1"/>
    </xf>
    <xf numFmtId="0" fontId="8" fillId="2" borderId="2" xfId="0" applyNumberFormat="1" applyFont="1" applyFill="1" applyBorder="1" applyAlignment="1">
      <alignment horizontal="left" wrapText="1"/>
    </xf>
    <xf numFmtId="9" fontId="8" fillId="2" borderId="2" xfId="0" applyNumberFormat="1" applyFont="1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left" wrapText="1"/>
    </xf>
    <xf numFmtId="9" fontId="8" fillId="2" borderId="2" xfId="0" applyNumberFormat="1" applyFont="1" applyFill="1" applyBorder="1" applyAlignment="1">
      <alignment horizontal="left" wrapText="1"/>
    </xf>
    <xf numFmtId="0" fontId="10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left" wrapText="1"/>
    </xf>
    <xf numFmtId="0" fontId="8" fillId="2" borderId="0" xfId="0" applyFont="1" applyFill="1" applyAlignment="1">
      <alignment horizontal="center" vertical="center"/>
    </xf>
    <xf numFmtId="0" fontId="8" fillId="2" borderId="5" xfId="0" applyNumberFormat="1" applyFont="1" applyFill="1" applyBorder="1" applyAlignment="1">
      <alignment wrapText="1"/>
    </xf>
    <xf numFmtId="0" fontId="10" fillId="2" borderId="0" xfId="0" applyNumberFormat="1" applyFont="1" applyFill="1" applyAlignment="1">
      <alignment horizontal="left"/>
    </xf>
    <xf numFmtId="164" fontId="8" fillId="2" borderId="1" xfId="0" applyNumberFormat="1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/>
    </xf>
    <xf numFmtId="0" fontId="10" fillId="3" borderId="6" xfId="0" applyNumberFormat="1" applyFont="1" applyFill="1" applyBorder="1" applyAlignment="1">
      <alignment vertical="center"/>
    </xf>
    <xf numFmtId="164" fontId="10" fillId="3" borderId="6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64" fontId="10" fillId="5" borderId="6" xfId="0" applyNumberFormat="1" applyFont="1" applyFill="1" applyBorder="1" applyAlignment="1">
      <alignment horizontal="center"/>
    </xf>
    <xf numFmtId="0" fontId="10" fillId="6" borderId="6" xfId="0" applyNumberFormat="1" applyFont="1" applyFill="1" applyBorder="1" applyAlignment="1">
      <alignment horizontal="center" vertical="center"/>
    </xf>
    <xf numFmtId="164" fontId="10" fillId="6" borderId="6" xfId="0" applyNumberFormat="1" applyFont="1" applyFill="1" applyBorder="1" applyAlignment="1">
      <alignment horizontal="center" vertical="center"/>
    </xf>
    <xf numFmtId="164" fontId="10" fillId="7" borderId="6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0" fillId="8" borderId="6" xfId="0" applyNumberFormat="1" applyFont="1" applyFill="1" applyBorder="1" applyAlignment="1">
      <alignment horizontal="center"/>
    </xf>
    <xf numFmtId="164" fontId="10" fillId="9" borderId="6" xfId="0" applyNumberFormat="1" applyFont="1" applyFill="1" applyBorder="1" applyAlignment="1">
      <alignment horizontal="center"/>
    </xf>
    <xf numFmtId="164" fontId="10" fillId="10" borderId="6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0" fillId="3" borderId="7" xfId="0" applyNumberFormat="1" applyFont="1" applyFill="1" applyBorder="1" applyAlignment="1">
      <alignment vertical="center"/>
    </xf>
    <xf numFmtId="164" fontId="10" fillId="3" borderId="7" xfId="0" applyNumberFormat="1" applyFont="1" applyFill="1" applyBorder="1" applyAlignment="1">
      <alignment horizontal="center"/>
    </xf>
    <xf numFmtId="164" fontId="10" fillId="4" borderId="7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49" fontId="10" fillId="6" borderId="7" xfId="0" applyNumberFormat="1" applyFont="1" applyFill="1" applyBorder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 vertical="center"/>
    </xf>
    <xf numFmtId="164" fontId="10" fillId="7" borderId="7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10" fillId="8" borderId="7" xfId="0" applyNumberFormat="1" applyFont="1" applyFill="1" applyBorder="1" applyAlignment="1">
      <alignment horizontal="center"/>
    </xf>
    <xf numFmtId="164" fontId="10" fillId="9" borderId="7" xfId="0" applyNumberFormat="1" applyFont="1" applyFill="1" applyBorder="1" applyAlignment="1">
      <alignment horizontal="center"/>
    </xf>
    <xf numFmtId="164" fontId="10" fillId="10" borderId="7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11" borderId="2" xfId="0" applyNumberFormat="1" applyFont="1" applyFill="1" applyBorder="1" applyAlignment="1">
      <alignment horizontal="center"/>
    </xf>
    <xf numFmtId="164" fontId="9" fillId="9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5" fontId="9" fillId="9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/>
    </xf>
    <xf numFmtId="0" fontId="9" fillId="0" borderId="5" xfId="0" applyNumberFormat="1" applyFont="1" applyFill="1" applyBorder="1" applyAlignment="1">
      <alignment horizontal="left" vertical="center" wrapText="1"/>
    </xf>
    <xf numFmtId="164" fontId="9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9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vertical="center" wrapText="1"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9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wrapText="1"/>
    </xf>
    <xf numFmtId="0" fontId="9" fillId="9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/>
    </xf>
    <xf numFmtId="0" fontId="13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FF9900"/>
      <rgbColor rgb="00FF6600"/>
      <rgbColor rgb="00C0C0C0"/>
      <rgbColor rgb="00969696"/>
      <rgbColor rgb="0090713A"/>
      <rgbColor rgb="001FB714"/>
      <rgbColor rgb="00DD0806"/>
      <rgbColor rgb="00FFFF00"/>
      <rgbColor rgb="00FF0000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0"/>
  <sheetViews>
    <sheetView tabSelected="1" zoomScale="140" zoomScaleNormal="140" workbookViewId="0" topLeftCell="A1">
      <selection activeCell="G3" sqref="G3"/>
    </sheetView>
  </sheetViews>
  <sheetFormatPr defaultColWidth="8.8515625" defaultRowHeight="15" customHeight="1"/>
  <cols>
    <col min="1" max="1" width="22.28125" style="43" customWidth="1"/>
    <col min="2" max="2" width="16.421875" style="43" customWidth="1"/>
    <col min="3" max="3" width="16.8515625" style="43" customWidth="1"/>
    <col min="4" max="4" width="16.7109375" style="43" customWidth="1"/>
    <col min="5" max="5" width="16.8515625" style="43" customWidth="1"/>
    <col min="6" max="6" width="11.28125" style="43" customWidth="1"/>
    <col min="7" max="7" width="11.7109375" style="43" customWidth="1"/>
    <col min="8" max="8" width="10.7109375" style="43" customWidth="1"/>
    <col min="9" max="9" width="15.140625" style="43" customWidth="1"/>
    <col min="10" max="10" width="27.421875" style="43" customWidth="1"/>
    <col min="11" max="11" width="14.421875" style="43" customWidth="1"/>
    <col min="12" max="12" width="24.7109375" style="43" customWidth="1"/>
    <col min="13" max="13" width="17.8515625" style="43" customWidth="1"/>
    <col min="14" max="14" width="25.140625" style="43" customWidth="1"/>
    <col min="15" max="15" width="18.421875" style="43" customWidth="1"/>
    <col min="16" max="16" width="23.00390625" style="43" customWidth="1"/>
    <col min="17" max="17" width="11.00390625" style="43" customWidth="1"/>
    <col min="18" max="18" width="11.421875" style="43" customWidth="1"/>
    <col min="19" max="19" width="0.9921875" style="43" customWidth="1"/>
    <col min="20" max="20" width="19.140625" style="5" customWidth="1"/>
    <col min="21" max="21" width="17.28125" style="43" customWidth="1"/>
    <col min="22" max="22" width="15.421875" style="43" customWidth="1"/>
    <col min="23" max="23" width="19.28125" style="43" customWidth="1"/>
    <col min="24" max="24" width="10.8515625" style="43" customWidth="1"/>
    <col min="25" max="25" width="12.28125" style="43" customWidth="1"/>
    <col min="26" max="26" width="12.7109375" style="43" customWidth="1"/>
    <col min="27" max="16384" width="8.8515625" style="43" customWidth="1"/>
  </cols>
  <sheetData>
    <row r="1" spans="1:26" s="5" customFormat="1" ht="12">
      <c r="A1" s="1" t="s">
        <v>245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3:26" s="5" customFormat="1" ht="15" customHeight="1">
      <c r="C2" s="6"/>
      <c r="F2" s="6"/>
      <c r="G2" s="6"/>
      <c r="H2" s="6"/>
      <c r="I2" s="6"/>
      <c r="J2" s="6"/>
      <c r="K2" s="7"/>
      <c r="L2" s="8"/>
      <c r="M2" s="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5" customFormat="1" ht="39.75" customHeight="1">
      <c r="A3" s="9" t="s">
        <v>211</v>
      </c>
      <c r="B3" s="10"/>
      <c r="C3" s="11"/>
      <c r="D3" s="9" t="s">
        <v>324</v>
      </c>
      <c r="E3" s="10"/>
      <c r="F3" s="11"/>
      <c r="G3" s="6"/>
      <c r="H3" s="6"/>
      <c r="K3" s="7"/>
      <c r="L3" s="8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1" s="5" customFormat="1" ht="39.75" customHeight="1">
      <c r="A4" s="12" t="s">
        <v>226</v>
      </c>
      <c r="B4" s="13">
        <v>0.465</v>
      </c>
      <c r="C4" s="14"/>
      <c r="D4" s="12" t="s">
        <v>57</v>
      </c>
      <c r="E4" s="15">
        <f>AVERAGE(G16:G189)</f>
        <v>-1874.4913793103449</v>
      </c>
      <c r="F4" s="16"/>
      <c r="G4" s="6"/>
      <c r="K4" s="7"/>
      <c r="L4" s="8"/>
      <c r="M4" s="8"/>
      <c r="N4" s="17"/>
      <c r="U4" s="17"/>
    </row>
    <row r="5" spans="1:21" s="5" customFormat="1" ht="45.75" customHeight="1">
      <c r="A5" s="12" t="s">
        <v>174</v>
      </c>
      <c r="B5" s="18">
        <f>AVERAGE(L16:L189)</f>
        <v>121047.56911764703</v>
      </c>
      <c r="C5" s="19"/>
      <c r="D5" s="20" t="s">
        <v>58</v>
      </c>
      <c r="E5" s="21">
        <f>99/117</f>
        <v>0.8461538461538461</v>
      </c>
      <c r="F5" s="16"/>
      <c r="G5" s="6"/>
      <c r="K5" s="7"/>
      <c r="L5" s="8"/>
      <c r="M5" s="8"/>
      <c r="N5" s="17"/>
      <c r="U5" s="17"/>
    </row>
    <row r="6" spans="1:21" s="5" customFormat="1" ht="39.75" customHeight="1">
      <c r="A6" s="12" t="s">
        <v>229</v>
      </c>
      <c r="B6" s="18">
        <f>AVERAGE(E16:E189)</f>
        <v>9015.508620689656</v>
      </c>
      <c r="C6" s="22"/>
      <c r="D6" s="12" t="s">
        <v>145</v>
      </c>
      <c r="E6" s="15">
        <f>AVERAGE(H16:H189)</f>
        <v>-1793.9466666666667</v>
      </c>
      <c r="G6" s="6"/>
      <c r="K6" s="7"/>
      <c r="L6" s="8"/>
      <c r="M6" s="8"/>
      <c r="N6" s="17"/>
      <c r="U6" s="17"/>
    </row>
    <row r="7" spans="1:21" s="5" customFormat="1" ht="39.75" customHeight="1">
      <c r="A7" s="9" t="s">
        <v>212</v>
      </c>
      <c r="B7" s="10"/>
      <c r="D7" s="12" t="s">
        <v>146</v>
      </c>
      <c r="E7" s="21">
        <f>65/76</f>
        <v>0.8552631578947368</v>
      </c>
      <c r="I7" s="2"/>
      <c r="K7" s="7"/>
      <c r="L7" s="8"/>
      <c r="M7" s="8"/>
      <c r="N7" s="17"/>
      <c r="U7" s="17"/>
    </row>
    <row r="8" spans="1:21" s="5" customFormat="1" ht="39.75" customHeight="1">
      <c r="A8" s="12" t="s">
        <v>223</v>
      </c>
      <c r="B8" s="23">
        <v>0.5</v>
      </c>
      <c r="D8" s="24" t="s">
        <v>148</v>
      </c>
      <c r="E8" s="25">
        <f>AVERAGE(C16:C189)</f>
        <v>-3222.1637931034484</v>
      </c>
      <c r="K8" s="7"/>
      <c r="L8" s="8"/>
      <c r="M8" s="8"/>
      <c r="N8" s="17"/>
      <c r="U8" s="17"/>
    </row>
    <row r="9" spans="1:21" s="5" customFormat="1" ht="39.75" customHeight="1">
      <c r="A9" s="12" t="s">
        <v>174</v>
      </c>
      <c r="B9" s="18">
        <f>AVERAGE(J16:J189)</f>
        <v>265027.2466843502</v>
      </c>
      <c r="D9" s="24" t="s">
        <v>59</v>
      </c>
      <c r="E9" s="25">
        <f>AVERAGE(B16:B189)</f>
        <v>-3553.733333333333</v>
      </c>
      <c r="K9" s="7"/>
      <c r="L9" s="8"/>
      <c r="M9" s="8"/>
      <c r="N9" s="17"/>
      <c r="U9" s="17"/>
    </row>
    <row r="10" spans="1:21" s="5" customFormat="1" ht="39.75" customHeight="1">
      <c r="A10" s="12" t="s">
        <v>229</v>
      </c>
      <c r="B10" s="18">
        <f>AVERAGE(E16:E189)</f>
        <v>9015.508620689656</v>
      </c>
      <c r="D10" s="26" t="s">
        <v>60</v>
      </c>
      <c r="K10" s="7"/>
      <c r="L10" s="8"/>
      <c r="M10" s="8"/>
      <c r="N10" s="17"/>
      <c r="U10" s="17"/>
    </row>
    <row r="11" spans="1:21" s="5" customFormat="1" ht="15" customHeight="1">
      <c r="A11" s="27"/>
      <c r="B11" s="27"/>
      <c r="K11" s="7"/>
      <c r="L11" s="8"/>
      <c r="M11" s="8"/>
      <c r="N11" s="17"/>
      <c r="U11" s="17"/>
    </row>
    <row r="12" spans="1:21" s="5" customFormat="1" ht="15" customHeight="1">
      <c r="A12" s="6"/>
      <c r="D12" s="26" t="s">
        <v>61</v>
      </c>
      <c r="K12" s="7"/>
      <c r="L12" s="8"/>
      <c r="M12" s="8"/>
      <c r="N12" s="17"/>
      <c r="U12" s="17"/>
    </row>
    <row r="13" spans="1:26" s="5" customFormat="1" ht="10.5">
      <c r="A13" s="28" t="s">
        <v>192</v>
      </c>
      <c r="B13" s="10"/>
      <c r="C13" s="10"/>
      <c r="D13" s="10"/>
      <c r="E13" s="10"/>
      <c r="F13" s="10"/>
      <c r="G13" s="10"/>
      <c r="H13" s="10"/>
      <c r="I13" s="10"/>
      <c r="J13" s="29"/>
      <c r="K13" s="30"/>
      <c r="L13" s="29"/>
      <c r="M13" s="29"/>
      <c r="N13" s="31"/>
      <c r="O13" s="10"/>
      <c r="P13" s="10"/>
      <c r="Q13" s="10"/>
      <c r="R13" s="10"/>
      <c r="S13" s="10"/>
      <c r="T13" s="10"/>
      <c r="U13" s="31"/>
      <c r="V13" s="10"/>
      <c r="W13" s="10"/>
      <c r="X13" s="10"/>
      <c r="Y13" s="10"/>
      <c r="Z13" s="10"/>
    </row>
    <row r="14" spans="1:26" ht="15" customHeight="1">
      <c r="A14" s="32" t="s">
        <v>248</v>
      </c>
      <c r="B14" s="33" t="s">
        <v>182</v>
      </c>
      <c r="C14" s="34" t="s">
        <v>182</v>
      </c>
      <c r="D14" s="33" t="s">
        <v>144</v>
      </c>
      <c r="E14" s="34" t="s">
        <v>144</v>
      </c>
      <c r="F14" s="35" t="s">
        <v>242</v>
      </c>
      <c r="G14" s="35" t="s">
        <v>225</v>
      </c>
      <c r="H14" s="35" t="s">
        <v>225</v>
      </c>
      <c r="I14" s="36" t="s">
        <v>335</v>
      </c>
      <c r="J14" s="37" t="s">
        <v>332</v>
      </c>
      <c r="K14" s="38" t="s">
        <v>309</v>
      </c>
      <c r="L14" s="38" t="s">
        <v>250</v>
      </c>
      <c r="M14" s="39" t="s">
        <v>62</v>
      </c>
      <c r="N14" s="40" t="s">
        <v>157</v>
      </c>
      <c r="O14" s="40" t="s">
        <v>381</v>
      </c>
      <c r="P14" s="40" t="s">
        <v>381</v>
      </c>
      <c r="Q14" s="40" t="s">
        <v>381</v>
      </c>
      <c r="R14" s="40" t="s">
        <v>381</v>
      </c>
      <c r="S14" s="41"/>
      <c r="T14" s="39" t="s">
        <v>63</v>
      </c>
      <c r="U14" s="42" t="s">
        <v>189</v>
      </c>
      <c r="V14" s="42" t="s">
        <v>189</v>
      </c>
      <c r="W14" s="42" t="s">
        <v>189</v>
      </c>
      <c r="X14" s="42" t="s">
        <v>189</v>
      </c>
      <c r="Y14" s="42" t="s">
        <v>189</v>
      </c>
      <c r="Z14" s="42" t="s">
        <v>189</v>
      </c>
    </row>
    <row r="15" spans="1:26" ht="15" customHeight="1">
      <c r="A15" s="44"/>
      <c r="B15" s="45" t="s">
        <v>181</v>
      </c>
      <c r="C15" s="46" t="s">
        <v>389</v>
      </c>
      <c r="D15" s="45" t="s">
        <v>147</v>
      </c>
      <c r="E15" s="46" t="s">
        <v>149</v>
      </c>
      <c r="F15" s="47" t="s">
        <v>243</v>
      </c>
      <c r="G15" s="47" t="s">
        <v>392</v>
      </c>
      <c r="H15" s="47" t="s">
        <v>356</v>
      </c>
      <c r="I15" s="48" t="s">
        <v>284</v>
      </c>
      <c r="J15" s="49" t="s">
        <v>285</v>
      </c>
      <c r="K15" s="50" t="s">
        <v>284</v>
      </c>
      <c r="L15" s="50" t="s">
        <v>184</v>
      </c>
      <c r="M15" s="51" t="s">
        <v>64</v>
      </c>
      <c r="N15" s="46" t="s">
        <v>363</v>
      </c>
      <c r="O15" s="52" t="s">
        <v>197</v>
      </c>
      <c r="P15" s="52" t="s">
        <v>241</v>
      </c>
      <c r="Q15" s="52" t="s">
        <v>236</v>
      </c>
      <c r="R15" s="52" t="s">
        <v>222</v>
      </c>
      <c r="S15" s="53"/>
      <c r="T15" s="51" t="s">
        <v>65</v>
      </c>
      <c r="U15" s="54"/>
      <c r="V15" s="54" t="s">
        <v>352</v>
      </c>
      <c r="W15" s="54" t="s">
        <v>224</v>
      </c>
      <c r="X15" s="54" t="s">
        <v>177</v>
      </c>
      <c r="Y15" s="54" t="s">
        <v>259</v>
      </c>
      <c r="Z15" s="54" t="s">
        <v>198</v>
      </c>
    </row>
    <row r="16" spans="1:26" ht="10.5">
      <c r="A16" s="55" t="s">
        <v>168</v>
      </c>
      <c r="B16" s="56">
        <v>-1100</v>
      </c>
      <c r="C16" s="56">
        <v>-1100</v>
      </c>
      <c r="D16" s="56">
        <v>7600</v>
      </c>
      <c r="E16" s="56">
        <v>12082</v>
      </c>
      <c r="F16" s="56">
        <v>10890</v>
      </c>
      <c r="G16" s="57">
        <f aca="true" t="shared" si="0" ref="G16:G27">E16-F16</f>
        <v>1192</v>
      </c>
      <c r="H16" s="57">
        <f>D16-F16</f>
        <v>-3290</v>
      </c>
      <c r="I16" s="56">
        <v>8026369</v>
      </c>
      <c r="J16" s="58">
        <f>(I16*B8)/13</f>
        <v>308706.5</v>
      </c>
      <c r="K16" s="58">
        <v>19184902</v>
      </c>
      <c r="L16" s="58">
        <f>(K16*B4)/85</f>
        <v>104952.69917647059</v>
      </c>
      <c r="M16" s="58">
        <f>85*C16</f>
        <v>-93500</v>
      </c>
      <c r="N16" s="56" t="s">
        <v>276</v>
      </c>
      <c r="O16" s="56" t="s">
        <v>66</v>
      </c>
      <c r="P16" s="56" t="s">
        <v>66</v>
      </c>
      <c r="Q16" s="59" t="s">
        <v>66</v>
      </c>
      <c r="R16" s="56" t="s">
        <v>66</v>
      </c>
      <c r="S16" s="60"/>
      <c r="T16" s="61">
        <f>13*C16</f>
        <v>-14300</v>
      </c>
      <c r="U16" s="56" t="s">
        <v>385</v>
      </c>
      <c r="V16" s="56">
        <v>2219592</v>
      </c>
      <c r="W16" s="56" t="s">
        <v>213</v>
      </c>
      <c r="X16" s="59">
        <v>2219592</v>
      </c>
      <c r="Y16" s="56" t="s">
        <v>213</v>
      </c>
      <c r="Z16" s="56" t="s">
        <v>213</v>
      </c>
    </row>
    <row r="17" spans="1:26" ht="10.5">
      <c r="A17" s="55" t="s">
        <v>150</v>
      </c>
      <c r="B17" s="56" t="s">
        <v>213</v>
      </c>
      <c r="C17" s="56">
        <v>-5178</v>
      </c>
      <c r="D17" s="56" t="s">
        <v>213</v>
      </c>
      <c r="E17" s="56">
        <v>7034</v>
      </c>
      <c r="F17" s="56">
        <v>10890</v>
      </c>
      <c r="G17" s="57">
        <f t="shared" si="0"/>
        <v>-3856</v>
      </c>
      <c r="H17" s="57" t="s">
        <v>213</v>
      </c>
      <c r="I17" s="56">
        <v>7054691</v>
      </c>
      <c r="J17" s="58">
        <f>(I17*B8)/13</f>
        <v>271334.26923076925</v>
      </c>
      <c r="K17" s="58">
        <v>30994503</v>
      </c>
      <c r="L17" s="58">
        <f>(K17*B4)/85</f>
        <v>169558.16347058825</v>
      </c>
      <c r="M17" s="58">
        <f aca="true" t="shared" si="1" ref="M17:M27">85*C17</f>
        <v>-440130</v>
      </c>
      <c r="N17" s="56" t="s">
        <v>390</v>
      </c>
      <c r="O17" s="56">
        <v>1750000</v>
      </c>
      <c r="P17" s="56">
        <v>18500</v>
      </c>
      <c r="Q17" s="59">
        <v>1768500</v>
      </c>
      <c r="R17" s="56">
        <v>694791</v>
      </c>
      <c r="S17" s="60"/>
      <c r="T17" s="61">
        <f aca="true" t="shared" si="2" ref="T17:T27">13*C17</f>
        <v>-67314</v>
      </c>
      <c r="U17" s="56" t="s">
        <v>411</v>
      </c>
      <c r="V17" s="56">
        <v>1350000</v>
      </c>
      <c r="W17" s="56">
        <v>38000</v>
      </c>
      <c r="X17" s="59">
        <v>1388000</v>
      </c>
      <c r="Y17" s="56">
        <v>500000</v>
      </c>
      <c r="Z17" s="56">
        <v>237496</v>
      </c>
    </row>
    <row r="18" spans="1:26" ht="10.5">
      <c r="A18" s="55" t="s">
        <v>151</v>
      </c>
      <c r="B18" s="56" t="s">
        <v>213</v>
      </c>
      <c r="C18" s="56">
        <v>-1995</v>
      </c>
      <c r="D18" s="56" t="s">
        <v>213</v>
      </c>
      <c r="E18" s="56">
        <v>11622</v>
      </c>
      <c r="F18" s="56">
        <v>10890</v>
      </c>
      <c r="G18" s="57">
        <f t="shared" si="0"/>
        <v>732</v>
      </c>
      <c r="H18" s="57" t="s">
        <v>213</v>
      </c>
      <c r="I18" s="56">
        <v>26667056</v>
      </c>
      <c r="J18" s="58">
        <f>(I18*B8)/13</f>
        <v>1025656</v>
      </c>
      <c r="K18" s="58">
        <v>16109324</v>
      </c>
      <c r="L18" s="58">
        <f>(K18*B4)/85</f>
        <v>88127.47835294118</v>
      </c>
      <c r="M18" s="58">
        <f t="shared" si="1"/>
        <v>-169575</v>
      </c>
      <c r="N18" s="56" t="s">
        <v>251</v>
      </c>
      <c r="O18" s="56">
        <v>1581903</v>
      </c>
      <c r="P18" s="56">
        <v>0</v>
      </c>
      <c r="Q18" s="59">
        <v>1581903</v>
      </c>
      <c r="R18" s="56">
        <v>0</v>
      </c>
      <c r="S18" s="62"/>
      <c r="T18" s="61">
        <f t="shared" si="2"/>
        <v>-25935</v>
      </c>
      <c r="U18" s="56" t="s">
        <v>398</v>
      </c>
      <c r="V18" s="56">
        <v>4095909</v>
      </c>
      <c r="W18" s="56" t="s">
        <v>213</v>
      </c>
      <c r="X18" s="59">
        <v>4095909</v>
      </c>
      <c r="Y18" s="56" t="s">
        <v>213</v>
      </c>
      <c r="Z18" s="56" t="s">
        <v>213</v>
      </c>
    </row>
    <row r="19" spans="1:26" ht="10.5">
      <c r="A19" s="55" t="s">
        <v>152</v>
      </c>
      <c r="B19" s="56">
        <v>-4128</v>
      </c>
      <c r="C19" s="56">
        <v>-4128</v>
      </c>
      <c r="D19" s="56">
        <v>8390</v>
      </c>
      <c r="E19" s="56">
        <v>8390</v>
      </c>
      <c r="F19" s="56">
        <v>10890</v>
      </c>
      <c r="G19" s="57">
        <f t="shared" si="0"/>
        <v>-2500</v>
      </c>
      <c r="H19" s="57">
        <f aca="true" t="shared" si="3" ref="H19:H24">D19-F19</f>
        <v>-2500</v>
      </c>
      <c r="I19" s="56">
        <v>5756857</v>
      </c>
      <c r="J19" s="58">
        <f>(I19*B8)/13</f>
        <v>221417.57692307694</v>
      </c>
      <c r="K19" s="58">
        <v>18958861</v>
      </c>
      <c r="L19" s="58">
        <f>(K19*B4)/85</f>
        <v>103716.12194117648</v>
      </c>
      <c r="M19" s="58">
        <f t="shared" si="1"/>
        <v>-350880</v>
      </c>
      <c r="N19" s="56" t="s">
        <v>367</v>
      </c>
      <c r="O19" s="56">
        <v>1800000</v>
      </c>
      <c r="P19" s="56">
        <v>3500</v>
      </c>
      <c r="Q19" s="59">
        <v>1803500</v>
      </c>
      <c r="R19" s="56">
        <v>675000</v>
      </c>
      <c r="S19" s="62"/>
      <c r="T19" s="61">
        <f t="shared" si="2"/>
        <v>-53664</v>
      </c>
      <c r="U19" s="56" t="s">
        <v>195</v>
      </c>
      <c r="V19" s="56">
        <v>1550000</v>
      </c>
      <c r="W19" s="56">
        <v>3500</v>
      </c>
      <c r="X19" s="59">
        <v>1553500</v>
      </c>
      <c r="Y19" s="56">
        <v>0</v>
      </c>
      <c r="Z19" s="56">
        <v>325000</v>
      </c>
    </row>
    <row r="20" spans="1:26" ht="10.5">
      <c r="A20" s="55" t="s">
        <v>188</v>
      </c>
      <c r="B20" s="56">
        <v>-1500</v>
      </c>
      <c r="C20" s="56">
        <v>-1500</v>
      </c>
      <c r="D20" s="56">
        <v>10542</v>
      </c>
      <c r="E20" s="56">
        <v>8746</v>
      </c>
      <c r="F20" s="56">
        <v>10890</v>
      </c>
      <c r="G20" s="57">
        <f t="shared" si="0"/>
        <v>-2144</v>
      </c>
      <c r="H20" s="57">
        <f t="shared" si="3"/>
        <v>-348</v>
      </c>
      <c r="I20" s="56">
        <v>9143914</v>
      </c>
      <c r="J20" s="58">
        <f>(I20*B8)/13</f>
        <v>351689</v>
      </c>
      <c r="K20" s="58">
        <v>24870064</v>
      </c>
      <c r="L20" s="58">
        <f>(K20*B4)/85</f>
        <v>136053.87952941176</v>
      </c>
      <c r="M20" s="58">
        <f t="shared" si="1"/>
        <v>-127500</v>
      </c>
      <c r="N20" s="56" t="s">
        <v>233</v>
      </c>
      <c r="O20" s="56">
        <v>2300000</v>
      </c>
      <c r="P20" s="56">
        <v>0</v>
      </c>
      <c r="Q20" s="59">
        <v>2300000</v>
      </c>
      <c r="R20" s="56">
        <v>1125000</v>
      </c>
      <c r="S20" s="62"/>
      <c r="T20" s="61">
        <f t="shared" si="2"/>
        <v>-19500</v>
      </c>
      <c r="U20" s="56" t="s">
        <v>213</v>
      </c>
      <c r="V20" s="56" t="s">
        <v>213</v>
      </c>
      <c r="W20" s="56" t="s">
        <v>213</v>
      </c>
      <c r="X20" s="59" t="s">
        <v>213</v>
      </c>
      <c r="Y20" s="56" t="s">
        <v>213</v>
      </c>
      <c r="Z20" s="56" t="s">
        <v>213</v>
      </c>
    </row>
    <row r="21" spans="1:26" ht="10.5">
      <c r="A21" s="55" t="s">
        <v>67</v>
      </c>
      <c r="B21" s="56">
        <v>-2744</v>
      </c>
      <c r="C21" s="56">
        <v>-2744</v>
      </c>
      <c r="D21" s="56">
        <v>8154</v>
      </c>
      <c r="E21" s="56">
        <v>8154</v>
      </c>
      <c r="F21" s="56">
        <v>10890</v>
      </c>
      <c r="G21" s="57">
        <f t="shared" si="0"/>
        <v>-2736</v>
      </c>
      <c r="H21" s="57">
        <f t="shared" si="3"/>
        <v>-2736</v>
      </c>
      <c r="I21" s="56">
        <v>10354157</v>
      </c>
      <c r="J21" s="58">
        <f>(I21*B8)/13</f>
        <v>398236.8076923077</v>
      </c>
      <c r="K21" s="58">
        <v>22018738</v>
      </c>
      <c r="L21" s="58">
        <f>(K21*B4)/85</f>
        <v>120455.44905882353</v>
      </c>
      <c r="M21" s="58">
        <f t="shared" si="1"/>
        <v>-233240</v>
      </c>
      <c r="N21" s="56" t="s">
        <v>220</v>
      </c>
      <c r="O21" s="56">
        <v>632950</v>
      </c>
      <c r="P21" s="56">
        <v>887500</v>
      </c>
      <c r="Q21" s="59">
        <v>1520450</v>
      </c>
      <c r="R21" s="56">
        <v>750000</v>
      </c>
      <c r="S21" s="62"/>
      <c r="T21" s="61">
        <f t="shared" si="2"/>
        <v>-35672</v>
      </c>
      <c r="U21" s="56" t="s">
        <v>213</v>
      </c>
      <c r="V21" s="56" t="s">
        <v>213</v>
      </c>
      <c r="W21" s="56" t="s">
        <v>213</v>
      </c>
      <c r="X21" s="59" t="s">
        <v>213</v>
      </c>
      <c r="Y21" s="56" t="s">
        <v>213</v>
      </c>
      <c r="Z21" s="56" t="s">
        <v>213</v>
      </c>
    </row>
    <row r="22" spans="1:26" ht="10.5">
      <c r="A22" s="55" t="s">
        <v>68</v>
      </c>
      <c r="B22" s="56">
        <v>-3024</v>
      </c>
      <c r="C22" s="56">
        <v>-3024</v>
      </c>
      <c r="D22" s="56">
        <v>9798</v>
      </c>
      <c r="E22" s="56">
        <v>9798</v>
      </c>
      <c r="F22" s="56">
        <v>10890</v>
      </c>
      <c r="G22" s="57">
        <f t="shared" si="0"/>
        <v>-1092</v>
      </c>
      <c r="H22" s="57">
        <f t="shared" si="3"/>
        <v>-1092</v>
      </c>
      <c r="I22" s="56">
        <v>10793282</v>
      </c>
      <c r="J22" s="58">
        <f>(I22*B8)/13</f>
        <v>415126.23076923075</v>
      </c>
      <c r="K22" s="58">
        <v>11540368</v>
      </c>
      <c r="L22" s="58">
        <f>(K22*B4)/85</f>
        <v>63132.60141176471</v>
      </c>
      <c r="M22" s="58">
        <f t="shared" si="1"/>
        <v>-257040</v>
      </c>
      <c r="N22" s="56" t="s">
        <v>262</v>
      </c>
      <c r="O22" s="56">
        <v>2036306</v>
      </c>
      <c r="P22" s="56">
        <v>7000</v>
      </c>
      <c r="Q22" s="59">
        <v>2043306</v>
      </c>
      <c r="R22" s="56">
        <v>737232</v>
      </c>
      <c r="S22" s="62"/>
      <c r="T22" s="61">
        <f t="shared" si="2"/>
        <v>-39312</v>
      </c>
      <c r="U22" s="56" t="s">
        <v>244</v>
      </c>
      <c r="V22" s="56">
        <v>1976334</v>
      </c>
      <c r="W22" s="56">
        <v>20000</v>
      </c>
      <c r="X22" s="59">
        <v>1996334</v>
      </c>
      <c r="Y22" s="56">
        <v>0</v>
      </c>
      <c r="Z22" s="56">
        <v>0</v>
      </c>
    </row>
    <row r="23" spans="1:26" ht="10.5">
      <c r="A23" s="55" t="s">
        <v>69</v>
      </c>
      <c r="B23" s="56">
        <v>-4116</v>
      </c>
      <c r="C23" s="56">
        <v>-3806</v>
      </c>
      <c r="D23" s="56">
        <v>10664</v>
      </c>
      <c r="E23" s="56">
        <v>11062</v>
      </c>
      <c r="F23" s="56">
        <v>10890</v>
      </c>
      <c r="G23" s="57">
        <f t="shared" si="0"/>
        <v>172</v>
      </c>
      <c r="H23" s="57">
        <f t="shared" si="3"/>
        <v>-226</v>
      </c>
      <c r="I23" s="56">
        <v>7081121</v>
      </c>
      <c r="J23" s="58">
        <f>(I23*B8)/13</f>
        <v>272350.8076923077</v>
      </c>
      <c r="K23" s="58">
        <v>24631029</v>
      </c>
      <c r="L23" s="58">
        <f>(K23*B4)/85</f>
        <v>134746.21747058825</v>
      </c>
      <c r="M23" s="58">
        <f t="shared" si="1"/>
        <v>-323510</v>
      </c>
      <c r="N23" s="56" t="s">
        <v>349</v>
      </c>
      <c r="O23" s="56" t="s">
        <v>70</v>
      </c>
      <c r="P23" s="56" t="s">
        <v>70</v>
      </c>
      <c r="Q23" s="59" t="s">
        <v>70</v>
      </c>
      <c r="R23" s="56" t="s">
        <v>70</v>
      </c>
      <c r="S23" s="62"/>
      <c r="T23" s="61">
        <f t="shared" si="2"/>
        <v>-49478</v>
      </c>
      <c r="U23" s="56" t="s">
        <v>213</v>
      </c>
      <c r="V23" s="56" t="s">
        <v>213</v>
      </c>
      <c r="W23" s="56" t="s">
        <v>213</v>
      </c>
      <c r="X23" s="59" t="s">
        <v>213</v>
      </c>
      <c r="Y23" s="56" t="s">
        <v>213</v>
      </c>
      <c r="Z23" s="56" t="s">
        <v>213</v>
      </c>
    </row>
    <row r="24" spans="1:26" ht="10.5">
      <c r="A24" s="55" t="s">
        <v>71</v>
      </c>
      <c r="B24" s="56">
        <v>-3306</v>
      </c>
      <c r="C24" s="56">
        <v>-3306</v>
      </c>
      <c r="D24" s="56">
        <v>9306</v>
      </c>
      <c r="E24" s="56">
        <v>9306</v>
      </c>
      <c r="F24" s="56">
        <v>10890</v>
      </c>
      <c r="G24" s="57">
        <f t="shared" si="0"/>
        <v>-1584</v>
      </c>
      <c r="H24" s="57">
        <f t="shared" si="3"/>
        <v>-1584</v>
      </c>
      <c r="I24" s="56">
        <v>20551168</v>
      </c>
      <c r="J24" s="58">
        <f>(I24*B8)/13</f>
        <v>790429.5384615385</v>
      </c>
      <c r="K24" s="58">
        <v>22077550</v>
      </c>
      <c r="L24" s="58">
        <f>(K24*B4)/85</f>
        <v>120777.18529411765</v>
      </c>
      <c r="M24" s="58">
        <f t="shared" si="1"/>
        <v>-281010</v>
      </c>
      <c r="N24" s="56" t="s">
        <v>394</v>
      </c>
      <c r="O24" s="56">
        <v>1752000</v>
      </c>
      <c r="P24" s="56">
        <v>0</v>
      </c>
      <c r="Q24" s="59">
        <v>1752000</v>
      </c>
      <c r="R24" s="56">
        <v>105000</v>
      </c>
      <c r="S24" s="60"/>
      <c r="T24" s="61">
        <f t="shared" si="2"/>
        <v>-42978</v>
      </c>
      <c r="U24" s="56" t="s">
        <v>316</v>
      </c>
      <c r="V24" s="56">
        <v>1563938</v>
      </c>
      <c r="W24" s="56" t="s">
        <v>213</v>
      </c>
      <c r="X24" s="59">
        <v>1563938</v>
      </c>
      <c r="Y24" s="56">
        <v>0</v>
      </c>
      <c r="Z24" s="56">
        <v>83484</v>
      </c>
    </row>
    <row r="25" spans="1:26" ht="10.5">
      <c r="A25" s="55" t="s">
        <v>72</v>
      </c>
      <c r="B25" s="56" t="s">
        <v>213</v>
      </c>
      <c r="C25" s="56">
        <v>-1950</v>
      </c>
      <c r="D25" s="56" t="s">
        <v>213</v>
      </c>
      <c r="E25" s="56">
        <v>8590</v>
      </c>
      <c r="F25" s="56">
        <v>10890</v>
      </c>
      <c r="G25" s="57">
        <f t="shared" si="0"/>
        <v>-2300</v>
      </c>
      <c r="H25" s="57" t="s">
        <v>213</v>
      </c>
      <c r="I25" s="56">
        <v>9788223</v>
      </c>
      <c r="J25" s="58">
        <f>(I25*B8)/13</f>
        <v>376470.1153846154</v>
      </c>
      <c r="K25" s="58">
        <v>19004653</v>
      </c>
      <c r="L25" s="58">
        <f>(K25*B4)/85</f>
        <v>103966.63111764705</v>
      </c>
      <c r="M25" s="58">
        <f t="shared" si="1"/>
        <v>-165750</v>
      </c>
      <c r="N25" s="56" t="s">
        <v>274</v>
      </c>
      <c r="O25" s="56">
        <v>1780000</v>
      </c>
      <c r="P25" s="56">
        <v>0</v>
      </c>
      <c r="Q25" s="59">
        <v>1780000</v>
      </c>
      <c r="R25" s="56">
        <v>715000</v>
      </c>
      <c r="S25" s="62"/>
      <c r="T25" s="61">
        <f t="shared" si="2"/>
        <v>-25350</v>
      </c>
      <c r="U25" s="56" t="s">
        <v>213</v>
      </c>
      <c r="V25" s="56" t="s">
        <v>213</v>
      </c>
      <c r="W25" s="56" t="s">
        <v>213</v>
      </c>
      <c r="X25" s="59" t="s">
        <v>213</v>
      </c>
      <c r="Y25" s="56" t="s">
        <v>213</v>
      </c>
      <c r="Z25" s="56" t="s">
        <v>213</v>
      </c>
    </row>
    <row r="26" spans="1:26" ht="10.5">
      <c r="A26" s="63" t="s">
        <v>287</v>
      </c>
      <c r="B26" s="56">
        <v>-4900</v>
      </c>
      <c r="C26" s="56">
        <v>-4900</v>
      </c>
      <c r="D26" s="56">
        <v>7000</v>
      </c>
      <c r="E26" s="56">
        <v>7000</v>
      </c>
      <c r="F26" s="56">
        <v>10890</v>
      </c>
      <c r="G26" s="57">
        <f t="shared" si="0"/>
        <v>-3890</v>
      </c>
      <c r="H26" s="57">
        <f>D26-F26</f>
        <v>-3890</v>
      </c>
      <c r="I26" s="56">
        <v>9252293</v>
      </c>
      <c r="J26" s="58">
        <f>(I26*B8)/13</f>
        <v>355857.42307692306</v>
      </c>
      <c r="K26" s="56">
        <v>31155870</v>
      </c>
      <c r="L26" s="58">
        <f>(K26*B4)/85</f>
        <v>170440.93588235296</v>
      </c>
      <c r="M26" s="58">
        <f t="shared" si="1"/>
        <v>-416500</v>
      </c>
      <c r="N26" s="56" t="s">
        <v>393</v>
      </c>
      <c r="O26" s="56">
        <v>2043000</v>
      </c>
      <c r="P26" s="56">
        <v>85000</v>
      </c>
      <c r="Q26" s="59">
        <v>2128000</v>
      </c>
      <c r="R26" s="56">
        <v>407500</v>
      </c>
      <c r="S26" s="60"/>
      <c r="T26" s="61">
        <f t="shared" si="2"/>
        <v>-63700</v>
      </c>
      <c r="U26" s="56" t="s">
        <v>213</v>
      </c>
      <c r="V26" s="56" t="s">
        <v>213</v>
      </c>
      <c r="W26" s="56" t="s">
        <v>213</v>
      </c>
      <c r="X26" s="59" t="s">
        <v>213</v>
      </c>
      <c r="Y26" s="56" t="s">
        <v>213</v>
      </c>
      <c r="Z26" s="56" t="s">
        <v>213</v>
      </c>
    </row>
    <row r="27" spans="1:26" ht="10.5">
      <c r="A27" s="55" t="s">
        <v>153</v>
      </c>
      <c r="B27" s="56" t="s">
        <v>213</v>
      </c>
      <c r="C27" s="56">
        <v>-2225</v>
      </c>
      <c r="D27" s="56" t="s">
        <v>213</v>
      </c>
      <c r="E27" s="56">
        <v>11010</v>
      </c>
      <c r="F27" s="56">
        <v>10890</v>
      </c>
      <c r="G27" s="57">
        <f t="shared" si="0"/>
        <v>120</v>
      </c>
      <c r="H27" s="57" t="s">
        <v>213</v>
      </c>
      <c r="I27" s="56">
        <v>9064780</v>
      </c>
      <c r="J27" s="58">
        <f>(I27*B8)/13</f>
        <v>348645.3846153846</v>
      </c>
      <c r="K27" s="58">
        <v>10227922</v>
      </c>
      <c r="L27" s="58">
        <f>(K27*B4)/85</f>
        <v>55952.749764705884</v>
      </c>
      <c r="M27" s="58">
        <f t="shared" si="1"/>
        <v>-189125</v>
      </c>
      <c r="N27" s="56" t="s">
        <v>239</v>
      </c>
      <c r="O27" s="56">
        <v>2939475</v>
      </c>
      <c r="P27" s="56">
        <v>0</v>
      </c>
      <c r="Q27" s="59">
        <v>2939475</v>
      </c>
      <c r="R27" s="56">
        <v>0</v>
      </c>
      <c r="S27" s="60"/>
      <c r="T27" s="61">
        <f t="shared" si="2"/>
        <v>-28925</v>
      </c>
      <c r="U27" s="56" t="s">
        <v>351</v>
      </c>
      <c r="V27" s="56">
        <v>793901</v>
      </c>
      <c r="W27" s="56" t="s">
        <v>213</v>
      </c>
      <c r="X27" s="59">
        <v>793901</v>
      </c>
      <c r="Y27" s="56" t="s">
        <v>213</v>
      </c>
      <c r="Z27" s="56" t="s">
        <v>213</v>
      </c>
    </row>
    <row r="28" spans="1:26" ht="10.5">
      <c r="A28" s="64"/>
      <c r="B28" s="65"/>
      <c r="C28" s="65"/>
      <c r="D28" s="65"/>
      <c r="E28" s="65"/>
      <c r="F28" s="65"/>
      <c r="G28" s="66"/>
      <c r="H28" s="66"/>
      <c r="I28" s="64"/>
      <c r="J28" s="67"/>
      <c r="K28" s="67"/>
      <c r="L28" s="67"/>
      <c r="M28" s="67"/>
      <c r="N28" s="65"/>
      <c r="O28" s="65"/>
      <c r="P28" s="65"/>
      <c r="Q28" s="65"/>
      <c r="R28" s="65"/>
      <c r="S28" s="68"/>
      <c r="T28" s="69"/>
      <c r="U28" s="65"/>
      <c r="V28" s="65"/>
      <c r="W28" s="65"/>
      <c r="X28" s="65"/>
      <c r="Y28" s="65"/>
      <c r="Z28" s="65"/>
    </row>
    <row r="29" spans="1:26" ht="10.5">
      <c r="A29" s="70"/>
      <c r="B29" s="71"/>
      <c r="C29" s="71"/>
      <c r="D29" s="71"/>
      <c r="E29" s="71"/>
      <c r="F29" s="71"/>
      <c r="G29" s="72"/>
      <c r="H29" s="72"/>
      <c r="I29" s="70"/>
      <c r="J29" s="73"/>
      <c r="K29" s="73"/>
      <c r="L29" s="73"/>
      <c r="M29" s="73"/>
      <c r="N29" s="71"/>
      <c r="O29" s="71"/>
      <c r="P29" s="71"/>
      <c r="Q29" s="71"/>
      <c r="R29" s="71"/>
      <c r="S29" s="74"/>
      <c r="T29" s="75"/>
      <c r="U29" s="71"/>
      <c r="V29" s="71"/>
      <c r="W29" s="71"/>
      <c r="X29" s="71"/>
      <c r="Y29" s="71"/>
      <c r="Z29" s="71"/>
    </row>
    <row r="30" spans="1:26" ht="10.5">
      <c r="A30" s="76" t="s">
        <v>227</v>
      </c>
      <c r="B30" s="77"/>
      <c r="C30" s="77"/>
      <c r="D30" s="77"/>
      <c r="E30" s="77"/>
      <c r="F30" s="77"/>
      <c r="G30" s="77"/>
      <c r="H30" s="77"/>
      <c r="I30" s="77"/>
      <c r="J30" s="78"/>
      <c r="K30" s="79"/>
      <c r="L30" s="78"/>
      <c r="M30" s="78"/>
      <c r="N30" s="77"/>
      <c r="O30" s="77"/>
      <c r="P30" s="77"/>
      <c r="Q30" s="77"/>
      <c r="R30" s="77"/>
      <c r="S30" s="80"/>
      <c r="T30" s="31"/>
      <c r="U30" s="77"/>
      <c r="V30" s="77"/>
      <c r="W30" s="77"/>
      <c r="X30" s="77"/>
      <c r="Y30" s="77"/>
      <c r="Z30" s="77"/>
    </row>
    <row r="31" spans="1:26" ht="10.5">
      <c r="A31" s="32" t="s">
        <v>248</v>
      </c>
      <c r="B31" s="33" t="s">
        <v>182</v>
      </c>
      <c r="C31" s="34" t="s">
        <v>182</v>
      </c>
      <c r="D31" s="33" t="s">
        <v>144</v>
      </c>
      <c r="E31" s="34" t="s">
        <v>144</v>
      </c>
      <c r="F31" s="35" t="s">
        <v>242</v>
      </c>
      <c r="G31" s="35" t="s">
        <v>225</v>
      </c>
      <c r="H31" s="35" t="s">
        <v>225</v>
      </c>
      <c r="I31" s="36" t="s">
        <v>335</v>
      </c>
      <c r="J31" s="37" t="s">
        <v>332</v>
      </c>
      <c r="K31" s="38" t="s">
        <v>309</v>
      </c>
      <c r="L31" s="38" t="s">
        <v>250</v>
      </c>
      <c r="M31" s="39" t="s">
        <v>73</v>
      </c>
      <c r="N31" s="40" t="s">
        <v>157</v>
      </c>
      <c r="O31" s="40" t="s">
        <v>381</v>
      </c>
      <c r="P31" s="40" t="s">
        <v>381</v>
      </c>
      <c r="Q31" s="40" t="s">
        <v>381</v>
      </c>
      <c r="R31" s="40" t="s">
        <v>381</v>
      </c>
      <c r="S31" s="41"/>
      <c r="T31" s="39" t="s">
        <v>63</v>
      </c>
      <c r="U31" s="42" t="s">
        <v>189</v>
      </c>
      <c r="V31" s="42" t="s">
        <v>189</v>
      </c>
      <c r="W31" s="42" t="s">
        <v>189</v>
      </c>
      <c r="X31" s="42" t="s">
        <v>189</v>
      </c>
      <c r="Y31" s="42" t="s">
        <v>189</v>
      </c>
      <c r="Z31" s="42" t="s">
        <v>189</v>
      </c>
    </row>
    <row r="32" spans="1:26" ht="10.5">
      <c r="A32" s="44"/>
      <c r="B32" s="45" t="s">
        <v>181</v>
      </c>
      <c r="C32" s="46" t="s">
        <v>389</v>
      </c>
      <c r="D32" s="45" t="s">
        <v>147</v>
      </c>
      <c r="E32" s="46" t="s">
        <v>149</v>
      </c>
      <c r="F32" s="47" t="s">
        <v>243</v>
      </c>
      <c r="G32" s="47" t="s">
        <v>392</v>
      </c>
      <c r="H32" s="47" t="s">
        <v>356</v>
      </c>
      <c r="I32" s="48" t="s">
        <v>284</v>
      </c>
      <c r="J32" s="49" t="s">
        <v>285</v>
      </c>
      <c r="K32" s="50" t="s">
        <v>284</v>
      </c>
      <c r="L32" s="50" t="s">
        <v>184</v>
      </c>
      <c r="M32" s="51" t="s">
        <v>74</v>
      </c>
      <c r="N32" s="52">
        <v>-2010</v>
      </c>
      <c r="O32" s="52" t="s">
        <v>197</v>
      </c>
      <c r="P32" s="52" t="s">
        <v>241</v>
      </c>
      <c r="Q32" s="52" t="s">
        <v>236</v>
      </c>
      <c r="R32" s="52" t="s">
        <v>222</v>
      </c>
      <c r="S32" s="53"/>
      <c r="T32" s="51" t="s">
        <v>65</v>
      </c>
      <c r="U32" s="54"/>
      <c r="V32" s="54" t="s">
        <v>352</v>
      </c>
      <c r="W32" s="54" t="s">
        <v>224</v>
      </c>
      <c r="X32" s="54" t="s">
        <v>177</v>
      </c>
      <c r="Y32" s="54" t="s">
        <v>259</v>
      </c>
      <c r="Z32" s="54" t="s">
        <v>198</v>
      </c>
    </row>
    <row r="33" spans="1:26" ht="10.5">
      <c r="A33" s="55" t="s">
        <v>154</v>
      </c>
      <c r="B33" s="56" t="s">
        <v>213</v>
      </c>
      <c r="C33" s="56">
        <v>-3882</v>
      </c>
      <c r="D33" s="56" t="s">
        <v>213</v>
      </c>
      <c r="E33" s="56">
        <v>8331</v>
      </c>
      <c r="F33" s="56">
        <v>10890</v>
      </c>
      <c r="G33" s="57">
        <f aca="true" t="shared" si="4" ref="G33:G42">E33-F33</f>
        <v>-2559</v>
      </c>
      <c r="H33" s="57" t="s">
        <v>213</v>
      </c>
      <c r="I33" s="56">
        <v>5737350</v>
      </c>
      <c r="J33" s="58">
        <f>(I33*B8)/13</f>
        <v>220667.3076923077</v>
      </c>
      <c r="K33" s="58">
        <v>14355322</v>
      </c>
      <c r="L33" s="58">
        <f>(K33*B4)/85</f>
        <v>78532.05564705883</v>
      </c>
      <c r="M33" s="58">
        <f aca="true" t="shared" si="5" ref="M33:M42">85*C33</f>
        <v>-329970</v>
      </c>
      <c r="N33" s="56" t="s">
        <v>311</v>
      </c>
      <c r="O33" s="56">
        <v>878315</v>
      </c>
      <c r="P33" s="56">
        <v>0</v>
      </c>
      <c r="Q33" s="59">
        <v>878315</v>
      </c>
      <c r="R33" s="56">
        <v>0</v>
      </c>
      <c r="S33" s="62"/>
      <c r="T33" s="61">
        <f aca="true" t="shared" si="6" ref="T33:T42">13*C33</f>
        <v>-50466</v>
      </c>
      <c r="U33" s="56" t="s">
        <v>213</v>
      </c>
      <c r="V33" s="56" t="s">
        <v>213</v>
      </c>
      <c r="W33" s="56" t="s">
        <v>213</v>
      </c>
      <c r="X33" s="59" t="s">
        <v>213</v>
      </c>
      <c r="Y33" s="56" t="s">
        <v>213</v>
      </c>
      <c r="Z33" s="56" t="s">
        <v>213</v>
      </c>
    </row>
    <row r="34" spans="1:26" ht="10.5">
      <c r="A34" s="55" t="s">
        <v>155</v>
      </c>
      <c r="B34" s="56">
        <v>-5524</v>
      </c>
      <c r="C34" s="56">
        <v>-3438</v>
      </c>
      <c r="D34" s="56">
        <v>8550</v>
      </c>
      <c r="E34" s="56">
        <v>7472</v>
      </c>
      <c r="F34" s="56">
        <v>10890</v>
      </c>
      <c r="G34" s="57">
        <f t="shared" si="4"/>
        <v>-3418</v>
      </c>
      <c r="H34" s="57">
        <f>D34-F34</f>
        <v>-2340</v>
      </c>
      <c r="I34" s="56">
        <v>7182665</v>
      </c>
      <c r="J34" s="58">
        <f>(I34*B8)/13</f>
        <v>276256.3461538461</v>
      </c>
      <c r="K34" s="58">
        <v>19974924</v>
      </c>
      <c r="L34" s="58">
        <f>(K34*B4)/85</f>
        <v>109274.58423529413</v>
      </c>
      <c r="M34" s="58">
        <f t="shared" si="5"/>
        <v>-292230</v>
      </c>
      <c r="N34" s="56" t="s">
        <v>358</v>
      </c>
      <c r="O34" s="56">
        <v>1050000</v>
      </c>
      <c r="P34" s="56">
        <v>1145</v>
      </c>
      <c r="Q34" s="59">
        <v>1051145</v>
      </c>
      <c r="R34" s="56">
        <v>1550000</v>
      </c>
      <c r="S34" s="62"/>
      <c r="T34" s="61">
        <f t="shared" si="6"/>
        <v>-44694</v>
      </c>
      <c r="U34" s="56" t="s">
        <v>213</v>
      </c>
      <c r="V34" s="56" t="s">
        <v>213</v>
      </c>
      <c r="W34" s="56" t="s">
        <v>213</v>
      </c>
      <c r="X34" s="59" t="s">
        <v>213</v>
      </c>
      <c r="Y34" s="56" t="s">
        <v>213</v>
      </c>
      <c r="Z34" s="56" t="s">
        <v>213</v>
      </c>
    </row>
    <row r="35" spans="1:26" ht="10.5">
      <c r="A35" s="55" t="s">
        <v>156</v>
      </c>
      <c r="B35" s="56">
        <v>-3684</v>
      </c>
      <c r="C35" s="56">
        <v>-3684</v>
      </c>
      <c r="D35" s="56">
        <v>5526</v>
      </c>
      <c r="E35" s="56">
        <v>6954</v>
      </c>
      <c r="F35" s="56">
        <v>10890</v>
      </c>
      <c r="G35" s="57">
        <f t="shared" si="4"/>
        <v>-3936</v>
      </c>
      <c r="H35" s="57">
        <f>D35-F35</f>
        <v>-5364</v>
      </c>
      <c r="I35" s="56">
        <v>7259800</v>
      </c>
      <c r="J35" s="58">
        <f>(I35*B8)/13</f>
        <v>279223.07692307694</v>
      </c>
      <c r="K35" s="58">
        <v>17570624</v>
      </c>
      <c r="L35" s="58">
        <f>(K35*B4)/85</f>
        <v>96121.64894117648</v>
      </c>
      <c r="M35" s="58">
        <f t="shared" si="5"/>
        <v>-313140</v>
      </c>
      <c r="N35" s="56" t="s">
        <v>228</v>
      </c>
      <c r="O35" s="56">
        <v>1875000</v>
      </c>
      <c r="P35" s="56">
        <v>0</v>
      </c>
      <c r="Q35" s="59">
        <v>1875000</v>
      </c>
      <c r="R35" s="56">
        <v>455000</v>
      </c>
      <c r="S35" s="60"/>
      <c r="T35" s="61">
        <f t="shared" si="6"/>
        <v>-47892</v>
      </c>
      <c r="U35" s="56" t="s">
        <v>213</v>
      </c>
      <c r="V35" s="56" t="s">
        <v>213</v>
      </c>
      <c r="W35" s="56" t="s">
        <v>213</v>
      </c>
      <c r="X35" s="59" t="s">
        <v>213</v>
      </c>
      <c r="Y35" s="56" t="s">
        <v>213</v>
      </c>
      <c r="Z35" s="56" t="s">
        <v>213</v>
      </c>
    </row>
    <row r="36" spans="1:26" ht="10.5">
      <c r="A36" s="55" t="s">
        <v>75</v>
      </c>
      <c r="B36" s="56" t="s">
        <v>213</v>
      </c>
      <c r="C36" s="56">
        <v>-4480</v>
      </c>
      <c r="D36" s="56" t="s">
        <v>213</v>
      </c>
      <c r="E36" s="56">
        <v>8000</v>
      </c>
      <c r="F36" s="56">
        <v>10890</v>
      </c>
      <c r="G36" s="57">
        <f t="shared" si="4"/>
        <v>-2890</v>
      </c>
      <c r="H36" s="57" t="s">
        <v>213</v>
      </c>
      <c r="I36" s="56">
        <v>12085306</v>
      </c>
      <c r="J36" s="58">
        <f>(I36*B8)/13</f>
        <v>464819.46153846156</v>
      </c>
      <c r="K36" s="58">
        <v>32787498</v>
      </c>
      <c r="L36" s="58">
        <f>(K36*B4)/85</f>
        <v>179366.9008235294</v>
      </c>
      <c r="M36" s="58">
        <f t="shared" si="5"/>
        <v>-380800</v>
      </c>
      <c r="N36" s="56" t="s">
        <v>159</v>
      </c>
      <c r="O36" s="56">
        <v>1925000</v>
      </c>
      <c r="P36" s="56">
        <v>0</v>
      </c>
      <c r="Q36" s="59">
        <v>1925000</v>
      </c>
      <c r="R36" s="56">
        <v>500000</v>
      </c>
      <c r="S36" s="62"/>
      <c r="T36" s="61">
        <f t="shared" si="6"/>
        <v>-58240</v>
      </c>
      <c r="U36" s="56" t="s">
        <v>380</v>
      </c>
      <c r="V36" s="56">
        <v>1800000</v>
      </c>
      <c r="W36" s="56" t="s">
        <v>213</v>
      </c>
      <c r="X36" s="59">
        <v>1800000</v>
      </c>
      <c r="Y36" s="56">
        <v>41467</v>
      </c>
      <c r="Z36" s="56" t="s">
        <v>213</v>
      </c>
    </row>
    <row r="37" spans="1:26" ht="10.5">
      <c r="A37" s="55" t="s">
        <v>76</v>
      </c>
      <c r="B37" s="56">
        <v>-2776</v>
      </c>
      <c r="C37" s="56">
        <v>-2776</v>
      </c>
      <c r="D37" s="56">
        <v>8008</v>
      </c>
      <c r="E37" s="56">
        <v>8008</v>
      </c>
      <c r="F37" s="56">
        <v>10890</v>
      </c>
      <c r="G37" s="57">
        <f t="shared" si="4"/>
        <v>-2882</v>
      </c>
      <c r="H37" s="57">
        <f>D37-F37</f>
        <v>-2882</v>
      </c>
      <c r="I37" s="56">
        <v>8853325</v>
      </c>
      <c r="J37" s="58">
        <f>(I37*B8)/13</f>
        <v>340512.5</v>
      </c>
      <c r="K37" s="58">
        <v>41915428</v>
      </c>
      <c r="L37" s="58">
        <f>(K37*B4)/85</f>
        <v>229302.04729411766</v>
      </c>
      <c r="M37" s="58">
        <f t="shared" si="5"/>
        <v>-235960</v>
      </c>
      <c r="N37" s="56" t="s">
        <v>404</v>
      </c>
      <c r="O37" s="56">
        <v>1800000</v>
      </c>
      <c r="P37" s="56">
        <v>1000</v>
      </c>
      <c r="Q37" s="59">
        <v>1801000</v>
      </c>
      <c r="R37" s="56">
        <v>350000</v>
      </c>
      <c r="S37" s="62"/>
      <c r="T37" s="61">
        <f t="shared" si="6"/>
        <v>-36088</v>
      </c>
      <c r="U37" s="56" t="s">
        <v>164</v>
      </c>
      <c r="V37" s="56">
        <v>1300000</v>
      </c>
      <c r="W37" s="56">
        <v>1250</v>
      </c>
      <c r="X37" s="59">
        <v>1301250</v>
      </c>
      <c r="Y37" s="56">
        <v>200000</v>
      </c>
      <c r="Z37" s="56">
        <v>125001</v>
      </c>
    </row>
    <row r="38" spans="1:26" ht="10.5">
      <c r="A38" s="55" t="s">
        <v>77</v>
      </c>
      <c r="B38" s="56">
        <v>-2746</v>
      </c>
      <c r="C38" s="56">
        <v>-3390</v>
      </c>
      <c r="D38" s="56">
        <v>2546</v>
      </c>
      <c r="E38" s="56">
        <v>7966</v>
      </c>
      <c r="F38" s="56">
        <v>10890</v>
      </c>
      <c r="G38" s="57">
        <f t="shared" si="4"/>
        <v>-2924</v>
      </c>
      <c r="H38" s="57">
        <f>D38-F38</f>
        <v>-8344</v>
      </c>
      <c r="I38" s="56">
        <v>5092921</v>
      </c>
      <c r="J38" s="58">
        <f>(I38*B8)/13</f>
        <v>195881.57692307694</v>
      </c>
      <c r="K38" s="58">
        <v>26201009</v>
      </c>
      <c r="L38" s="58">
        <f>(K38*B4)/85</f>
        <v>143334.9315882353</v>
      </c>
      <c r="M38" s="58">
        <f t="shared" si="5"/>
        <v>-288150</v>
      </c>
      <c r="N38" s="56" t="s">
        <v>337</v>
      </c>
      <c r="O38" s="56">
        <v>1500000</v>
      </c>
      <c r="P38" s="56">
        <v>9000</v>
      </c>
      <c r="Q38" s="59">
        <v>1509000</v>
      </c>
      <c r="R38" s="56">
        <v>1025000</v>
      </c>
      <c r="S38" s="62"/>
      <c r="T38" s="61">
        <f t="shared" si="6"/>
        <v>-44070</v>
      </c>
      <c r="U38" s="56" t="s">
        <v>213</v>
      </c>
      <c r="V38" s="56" t="s">
        <v>213</v>
      </c>
      <c r="W38" s="56" t="s">
        <v>213</v>
      </c>
      <c r="X38" s="59" t="s">
        <v>213</v>
      </c>
      <c r="Y38" s="56" t="s">
        <v>213</v>
      </c>
      <c r="Z38" s="56" t="s">
        <v>213</v>
      </c>
    </row>
    <row r="39" spans="1:26" ht="10.5">
      <c r="A39" s="55" t="s">
        <v>78</v>
      </c>
      <c r="B39" s="56">
        <v>-4226</v>
      </c>
      <c r="C39" s="56">
        <v>-4226</v>
      </c>
      <c r="D39" s="56">
        <v>7070</v>
      </c>
      <c r="E39" s="56">
        <v>7070</v>
      </c>
      <c r="F39" s="56">
        <v>10890</v>
      </c>
      <c r="G39" s="57">
        <f t="shared" si="4"/>
        <v>-3820</v>
      </c>
      <c r="H39" s="57">
        <f>D39-F39</f>
        <v>-3820</v>
      </c>
      <c r="I39" s="56">
        <v>16116502</v>
      </c>
      <c r="J39" s="58">
        <f>(I39*B8)/13</f>
        <v>619865.4615384615</v>
      </c>
      <c r="K39" s="58">
        <v>17885176</v>
      </c>
      <c r="L39" s="58">
        <f>(K39*B4)/85</f>
        <v>97842.43341176471</v>
      </c>
      <c r="M39" s="58">
        <f t="shared" si="5"/>
        <v>-359210</v>
      </c>
      <c r="N39" s="56" t="s">
        <v>366</v>
      </c>
      <c r="O39" s="56">
        <v>2100000</v>
      </c>
      <c r="P39" s="56">
        <v>1200</v>
      </c>
      <c r="Q39" s="59">
        <v>2101200</v>
      </c>
      <c r="R39" s="56">
        <v>419158</v>
      </c>
      <c r="S39" s="62"/>
      <c r="T39" s="61">
        <f t="shared" si="6"/>
        <v>-54938</v>
      </c>
      <c r="U39" s="56" t="s">
        <v>321</v>
      </c>
      <c r="V39" s="56">
        <v>3375656</v>
      </c>
      <c r="W39" s="56">
        <v>300000</v>
      </c>
      <c r="X39" s="59">
        <v>3675656</v>
      </c>
      <c r="Y39" s="56">
        <v>7005248</v>
      </c>
      <c r="Z39" s="56">
        <v>300000</v>
      </c>
    </row>
    <row r="40" spans="1:26" ht="10.5">
      <c r="A40" s="55" t="s">
        <v>79</v>
      </c>
      <c r="B40" s="56" t="s">
        <v>213</v>
      </c>
      <c r="C40" s="56">
        <v>-3110</v>
      </c>
      <c r="D40" s="56" t="s">
        <v>213</v>
      </c>
      <c r="E40" s="56">
        <v>8607</v>
      </c>
      <c r="F40" s="56">
        <v>10890</v>
      </c>
      <c r="G40" s="57">
        <f t="shared" si="4"/>
        <v>-2283</v>
      </c>
      <c r="H40" s="57" t="s">
        <v>213</v>
      </c>
      <c r="I40" s="56">
        <v>9540265</v>
      </c>
      <c r="J40" s="58">
        <f>(I40*B8)/13</f>
        <v>366933.26923076925</v>
      </c>
      <c r="K40" s="58">
        <v>25378066</v>
      </c>
      <c r="L40" s="58">
        <f>(K40*B4)/85</f>
        <v>138832.94929411766</v>
      </c>
      <c r="M40" s="58">
        <f t="shared" si="5"/>
        <v>-264350</v>
      </c>
      <c r="N40" s="56" t="s">
        <v>342</v>
      </c>
      <c r="O40" s="56">
        <v>2550000</v>
      </c>
      <c r="P40" s="56">
        <v>0</v>
      </c>
      <c r="Q40" s="59">
        <v>2550000</v>
      </c>
      <c r="R40" s="56">
        <v>850000</v>
      </c>
      <c r="S40" s="62"/>
      <c r="T40" s="61">
        <f t="shared" si="6"/>
        <v>-40430</v>
      </c>
      <c r="U40" s="56" t="s">
        <v>336</v>
      </c>
      <c r="V40" s="56">
        <v>1550000</v>
      </c>
      <c r="W40" s="56">
        <v>896</v>
      </c>
      <c r="X40" s="59">
        <v>1550896</v>
      </c>
      <c r="Y40" s="56">
        <v>0</v>
      </c>
      <c r="Z40" s="56">
        <v>375000</v>
      </c>
    </row>
    <row r="41" spans="1:26" ht="10.5">
      <c r="A41" s="55" t="s">
        <v>80</v>
      </c>
      <c r="B41" s="56" t="s">
        <v>213</v>
      </c>
      <c r="C41" s="56">
        <v>-3988</v>
      </c>
      <c r="D41" s="56" t="s">
        <v>213</v>
      </c>
      <c r="E41" s="56">
        <v>7826</v>
      </c>
      <c r="F41" s="56">
        <v>10890</v>
      </c>
      <c r="G41" s="57">
        <f t="shared" si="4"/>
        <v>-3064</v>
      </c>
      <c r="H41" s="57" t="s">
        <v>213</v>
      </c>
      <c r="I41" s="56">
        <v>8626247</v>
      </c>
      <c r="J41" s="58">
        <f>(I41*B8)/13</f>
        <v>331778.73076923075</v>
      </c>
      <c r="K41" s="58">
        <v>58295888</v>
      </c>
      <c r="L41" s="58">
        <f>(K41*B4)/85</f>
        <v>318912.79905882356</v>
      </c>
      <c r="M41" s="58">
        <f t="shared" si="5"/>
        <v>-338980</v>
      </c>
      <c r="N41" s="56" t="s">
        <v>405</v>
      </c>
      <c r="O41" s="56">
        <v>4275000</v>
      </c>
      <c r="P41" s="56">
        <v>100000</v>
      </c>
      <c r="Q41" s="59">
        <v>4375000</v>
      </c>
      <c r="R41" s="56">
        <v>819500</v>
      </c>
      <c r="S41" s="62"/>
      <c r="T41" s="61">
        <f t="shared" si="6"/>
        <v>-51844</v>
      </c>
      <c r="U41" s="56" t="s">
        <v>345</v>
      </c>
      <c r="V41" s="56">
        <v>1683333</v>
      </c>
      <c r="W41" s="56">
        <v>35150</v>
      </c>
      <c r="X41" s="59">
        <v>1718483</v>
      </c>
      <c r="Y41" s="56">
        <v>400000</v>
      </c>
      <c r="Z41" s="56">
        <v>275000</v>
      </c>
    </row>
    <row r="42" spans="1:26" ht="10.5">
      <c r="A42" s="55" t="s">
        <v>81</v>
      </c>
      <c r="B42" s="56">
        <v>-3624</v>
      </c>
      <c r="C42" s="56">
        <v>-3624</v>
      </c>
      <c r="D42" s="56">
        <v>10250</v>
      </c>
      <c r="E42" s="56">
        <v>10112</v>
      </c>
      <c r="F42" s="56">
        <v>10890</v>
      </c>
      <c r="G42" s="57">
        <f t="shared" si="4"/>
        <v>-778</v>
      </c>
      <c r="H42" s="57">
        <f>D42-F42</f>
        <v>-640</v>
      </c>
      <c r="I42" s="56">
        <v>15602348</v>
      </c>
      <c r="J42" s="58">
        <f>(I42*B8)/13</f>
        <v>600090.3076923077</v>
      </c>
      <c r="K42" s="58">
        <v>93942815</v>
      </c>
      <c r="L42" s="58">
        <f>(K42*B4)/85</f>
        <v>513922.45852941176</v>
      </c>
      <c r="M42" s="58">
        <f t="shared" si="5"/>
        <v>-308040</v>
      </c>
      <c r="N42" s="56" t="s">
        <v>329</v>
      </c>
      <c r="O42" s="56">
        <v>5100000</v>
      </c>
      <c r="P42" s="56">
        <v>61500</v>
      </c>
      <c r="Q42" s="59">
        <v>5161500</v>
      </c>
      <c r="R42" s="56">
        <v>850000</v>
      </c>
      <c r="S42" s="62"/>
      <c r="T42" s="61">
        <f t="shared" si="6"/>
        <v>-47112</v>
      </c>
      <c r="U42" s="56" t="s">
        <v>217</v>
      </c>
      <c r="V42" s="56">
        <v>2150000</v>
      </c>
      <c r="W42" s="56">
        <v>0</v>
      </c>
      <c r="X42" s="59">
        <v>2150000</v>
      </c>
      <c r="Y42" s="56">
        <v>2000000</v>
      </c>
      <c r="Z42" s="56">
        <v>575000</v>
      </c>
    </row>
    <row r="43" spans="1:26" ht="10.5">
      <c r="A43" s="64"/>
      <c r="B43" s="65"/>
      <c r="C43" s="65"/>
      <c r="D43" s="65"/>
      <c r="E43" s="65"/>
      <c r="F43" s="65"/>
      <c r="G43" s="66"/>
      <c r="H43" s="66"/>
      <c r="I43" s="64"/>
      <c r="J43" s="67"/>
      <c r="K43" s="67"/>
      <c r="L43" s="67"/>
      <c r="M43" s="67"/>
      <c r="N43" s="65"/>
      <c r="O43" s="65"/>
      <c r="P43" s="65"/>
      <c r="Q43" s="65"/>
      <c r="R43" s="65"/>
      <c r="S43" s="68"/>
      <c r="T43" s="69"/>
      <c r="U43" s="65"/>
      <c r="V43" s="65"/>
      <c r="W43" s="65"/>
      <c r="X43" s="65"/>
      <c r="Y43" s="65"/>
      <c r="Z43" s="65"/>
    </row>
    <row r="44" spans="1:26" ht="10.5">
      <c r="A44" s="70"/>
      <c r="B44" s="71"/>
      <c r="C44" s="71"/>
      <c r="D44" s="71"/>
      <c r="E44" s="71"/>
      <c r="F44" s="71"/>
      <c r="G44" s="72"/>
      <c r="H44" s="72"/>
      <c r="I44" s="70"/>
      <c r="J44" s="73"/>
      <c r="K44" s="73"/>
      <c r="L44" s="73"/>
      <c r="M44" s="73"/>
      <c r="N44" s="71"/>
      <c r="O44" s="71"/>
      <c r="P44" s="71"/>
      <c r="Q44" s="71"/>
      <c r="R44" s="71"/>
      <c r="S44" s="74"/>
      <c r="T44" s="75"/>
      <c r="U44" s="71"/>
      <c r="V44" s="71"/>
      <c r="W44" s="71"/>
      <c r="X44" s="71"/>
      <c r="Y44" s="71"/>
      <c r="Z44" s="71"/>
    </row>
    <row r="45" spans="1:26" ht="10.5">
      <c r="A45" s="76" t="s">
        <v>160</v>
      </c>
      <c r="B45" s="77"/>
      <c r="C45" s="77"/>
      <c r="D45" s="77"/>
      <c r="E45" s="77"/>
      <c r="F45" s="77"/>
      <c r="G45" s="77"/>
      <c r="H45" s="77"/>
      <c r="I45" s="77"/>
      <c r="J45" s="78"/>
      <c r="K45" s="79"/>
      <c r="L45" s="78"/>
      <c r="M45" s="78"/>
      <c r="N45" s="77"/>
      <c r="O45" s="77"/>
      <c r="P45" s="77"/>
      <c r="Q45" s="77"/>
      <c r="R45" s="77"/>
      <c r="S45" s="80"/>
      <c r="T45" s="31"/>
      <c r="U45" s="77"/>
      <c r="V45" s="77"/>
      <c r="W45" s="77"/>
      <c r="X45" s="77"/>
      <c r="Y45" s="77"/>
      <c r="Z45" s="77"/>
    </row>
    <row r="46" spans="1:26" ht="10.5">
      <c r="A46" s="32" t="s">
        <v>248</v>
      </c>
      <c r="B46" s="33" t="s">
        <v>182</v>
      </c>
      <c r="C46" s="34" t="s">
        <v>182</v>
      </c>
      <c r="D46" s="33" t="s">
        <v>144</v>
      </c>
      <c r="E46" s="34" t="s">
        <v>144</v>
      </c>
      <c r="F46" s="35" t="s">
        <v>242</v>
      </c>
      <c r="G46" s="35" t="s">
        <v>225</v>
      </c>
      <c r="H46" s="35" t="s">
        <v>225</v>
      </c>
      <c r="I46" s="36" t="s">
        <v>335</v>
      </c>
      <c r="J46" s="37" t="s">
        <v>332</v>
      </c>
      <c r="K46" s="38" t="s">
        <v>309</v>
      </c>
      <c r="L46" s="38" t="s">
        <v>250</v>
      </c>
      <c r="M46" s="39" t="s">
        <v>62</v>
      </c>
      <c r="N46" s="40" t="s">
        <v>157</v>
      </c>
      <c r="O46" s="40" t="s">
        <v>381</v>
      </c>
      <c r="P46" s="40" t="s">
        <v>381</v>
      </c>
      <c r="Q46" s="40" t="s">
        <v>381</v>
      </c>
      <c r="R46" s="40" t="s">
        <v>381</v>
      </c>
      <c r="S46" s="41"/>
      <c r="T46" s="39" t="s">
        <v>63</v>
      </c>
      <c r="U46" s="42" t="s">
        <v>189</v>
      </c>
      <c r="V46" s="42" t="s">
        <v>189</v>
      </c>
      <c r="W46" s="42" t="s">
        <v>189</v>
      </c>
      <c r="X46" s="42" t="s">
        <v>189</v>
      </c>
      <c r="Y46" s="42" t="s">
        <v>189</v>
      </c>
      <c r="Z46" s="42" t="s">
        <v>189</v>
      </c>
    </row>
    <row r="47" spans="1:26" ht="10.5">
      <c r="A47" s="44"/>
      <c r="B47" s="45" t="s">
        <v>181</v>
      </c>
      <c r="C47" s="46" t="s">
        <v>389</v>
      </c>
      <c r="D47" s="45" t="s">
        <v>147</v>
      </c>
      <c r="E47" s="46" t="s">
        <v>149</v>
      </c>
      <c r="F47" s="47" t="s">
        <v>243</v>
      </c>
      <c r="G47" s="47" t="s">
        <v>392</v>
      </c>
      <c r="H47" s="47" t="s">
        <v>356</v>
      </c>
      <c r="I47" s="48" t="s">
        <v>284</v>
      </c>
      <c r="J47" s="49" t="s">
        <v>285</v>
      </c>
      <c r="K47" s="50" t="s">
        <v>284</v>
      </c>
      <c r="L47" s="50" t="s">
        <v>184</v>
      </c>
      <c r="M47" s="51" t="s">
        <v>74</v>
      </c>
      <c r="N47" s="52">
        <v>-2010</v>
      </c>
      <c r="O47" s="52" t="s">
        <v>197</v>
      </c>
      <c r="P47" s="52" t="s">
        <v>241</v>
      </c>
      <c r="Q47" s="52" t="s">
        <v>236</v>
      </c>
      <c r="R47" s="52" t="s">
        <v>222</v>
      </c>
      <c r="S47" s="53"/>
      <c r="T47" s="51" t="s">
        <v>65</v>
      </c>
      <c r="U47" s="54"/>
      <c r="V47" s="54" t="s">
        <v>352</v>
      </c>
      <c r="W47" s="54" t="s">
        <v>224</v>
      </c>
      <c r="X47" s="54" t="s">
        <v>177</v>
      </c>
      <c r="Y47" s="54" t="s">
        <v>259</v>
      </c>
      <c r="Z47" s="54" t="s">
        <v>198</v>
      </c>
    </row>
    <row r="48" spans="1:26" ht="10.5">
      <c r="A48" s="63" t="s">
        <v>82</v>
      </c>
      <c r="B48" s="56" t="s">
        <v>213</v>
      </c>
      <c r="C48" s="56">
        <v>-2428</v>
      </c>
      <c r="D48" s="56" t="s">
        <v>213</v>
      </c>
      <c r="E48" s="56">
        <v>11216</v>
      </c>
      <c r="F48" s="56">
        <v>10890</v>
      </c>
      <c r="G48" s="57">
        <f aca="true" t="shared" si="7" ref="G48:G55">E48-F48</f>
        <v>326</v>
      </c>
      <c r="H48" s="57" t="s">
        <v>213</v>
      </c>
      <c r="I48" s="56">
        <v>4634026</v>
      </c>
      <c r="J48" s="58">
        <f>(I48*B8)/13</f>
        <v>178231.76923076922</v>
      </c>
      <c r="K48" s="58">
        <v>19494261</v>
      </c>
      <c r="L48" s="58">
        <f>(K48*B4)/85</f>
        <v>106645.07488235294</v>
      </c>
      <c r="M48" s="58">
        <f aca="true" t="shared" si="8" ref="M48:M55">85*C48</f>
        <v>-206380</v>
      </c>
      <c r="N48" s="56" t="s">
        <v>260</v>
      </c>
      <c r="O48" s="56">
        <v>1895000</v>
      </c>
      <c r="P48" s="56">
        <v>105932</v>
      </c>
      <c r="Q48" s="59">
        <v>2000932</v>
      </c>
      <c r="R48" s="56">
        <v>630000</v>
      </c>
      <c r="S48" s="62"/>
      <c r="T48" s="61">
        <f aca="true" t="shared" si="9" ref="T48:T55">13*C48</f>
        <v>-31564</v>
      </c>
      <c r="U48" s="56" t="s">
        <v>213</v>
      </c>
      <c r="V48" s="56" t="s">
        <v>213</v>
      </c>
      <c r="W48" s="56" t="s">
        <v>213</v>
      </c>
      <c r="X48" s="59" t="s">
        <v>213</v>
      </c>
      <c r="Y48" s="56" t="s">
        <v>213</v>
      </c>
      <c r="Z48" s="56" t="s">
        <v>213</v>
      </c>
    </row>
    <row r="49" spans="1:26" ht="10.5">
      <c r="A49" s="55" t="s">
        <v>112</v>
      </c>
      <c r="B49" s="56" t="s">
        <v>213</v>
      </c>
      <c r="C49" s="56">
        <v>-1500</v>
      </c>
      <c r="D49" s="56" t="s">
        <v>213</v>
      </c>
      <c r="E49" s="56">
        <v>12850</v>
      </c>
      <c r="F49" s="56">
        <v>10890</v>
      </c>
      <c r="G49" s="57">
        <f t="shared" si="7"/>
        <v>1960</v>
      </c>
      <c r="H49" s="57" t="s">
        <v>213</v>
      </c>
      <c r="I49" s="56">
        <v>18309470</v>
      </c>
      <c r="J49" s="58">
        <f>(I49*B8)/13</f>
        <v>704210.3846153846</v>
      </c>
      <c r="K49" s="58">
        <v>19152691</v>
      </c>
      <c r="L49" s="58">
        <f>(K49*B4)/85</f>
        <v>104776.48605882355</v>
      </c>
      <c r="M49" s="58">
        <f t="shared" si="8"/>
        <v>-127500</v>
      </c>
      <c r="N49" s="56" t="s">
        <v>322</v>
      </c>
      <c r="O49" s="56" t="s">
        <v>83</v>
      </c>
      <c r="P49" s="56" t="s">
        <v>83</v>
      </c>
      <c r="Q49" s="59" t="s">
        <v>83</v>
      </c>
      <c r="R49" s="56" t="s">
        <v>83</v>
      </c>
      <c r="S49" s="62"/>
      <c r="T49" s="61">
        <f t="shared" si="9"/>
        <v>-19500</v>
      </c>
      <c r="U49" s="56" t="s">
        <v>328</v>
      </c>
      <c r="V49" s="56">
        <v>1155088</v>
      </c>
      <c r="W49" s="56" t="s">
        <v>213</v>
      </c>
      <c r="X49" s="59">
        <v>1155088</v>
      </c>
      <c r="Y49" s="56" t="s">
        <v>213</v>
      </c>
      <c r="Z49" s="56" t="s">
        <v>213</v>
      </c>
    </row>
    <row r="50" spans="1:26" ht="10.5">
      <c r="A50" s="55" t="s">
        <v>84</v>
      </c>
      <c r="B50" s="56">
        <v>-6127</v>
      </c>
      <c r="C50" s="56">
        <v>-6127</v>
      </c>
      <c r="D50" s="56">
        <v>9702</v>
      </c>
      <c r="E50" s="56">
        <v>9702</v>
      </c>
      <c r="F50" s="56">
        <v>10890</v>
      </c>
      <c r="G50" s="57">
        <f t="shared" si="7"/>
        <v>-1188</v>
      </c>
      <c r="H50" s="57">
        <f>D50-F50</f>
        <v>-1188</v>
      </c>
      <c r="I50" s="56">
        <v>4927771</v>
      </c>
      <c r="J50" s="58">
        <f>(I50*B8)/13</f>
        <v>189529.65384615384</v>
      </c>
      <c r="K50" s="58">
        <v>13325304</v>
      </c>
      <c r="L50" s="58">
        <f>(K50*B4)/85</f>
        <v>72897.25129411765</v>
      </c>
      <c r="M50" s="58">
        <f t="shared" si="8"/>
        <v>-520795</v>
      </c>
      <c r="N50" s="56" t="s">
        <v>191</v>
      </c>
      <c r="O50" s="56">
        <v>1100000</v>
      </c>
      <c r="P50" s="56">
        <v>1500</v>
      </c>
      <c r="Q50" s="59">
        <v>1101500</v>
      </c>
      <c r="R50" s="56">
        <v>320000</v>
      </c>
      <c r="S50" s="62"/>
      <c r="T50" s="61">
        <f t="shared" si="9"/>
        <v>-79651</v>
      </c>
      <c r="U50" s="56" t="s">
        <v>213</v>
      </c>
      <c r="V50" s="56" t="s">
        <v>213</v>
      </c>
      <c r="W50" s="56" t="s">
        <v>213</v>
      </c>
      <c r="X50" s="59" t="s">
        <v>213</v>
      </c>
      <c r="Y50" s="56" t="s">
        <v>213</v>
      </c>
      <c r="Z50" s="56" t="s">
        <v>213</v>
      </c>
    </row>
    <row r="51" spans="1:26" ht="10.5">
      <c r="A51" s="55" t="s">
        <v>85</v>
      </c>
      <c r="B51" s="56">
        <v>-2740</v>
      </c>
      <c r="C51" s="56">
        <v>-2740</v>
      </c>
      <c r="D51" s="56">
        <v>10782</v>
      </c>
      <c r="E51" s="56">
        <v>10782</v>
      </c>
      <c r="F51" s="56">
        <v>10890</v>
      </c>
      <c r="G51" s="57">
        <f t="shared" si="7"/>
        <v>-108</v>
      </c>
      <c r="H51" s="57">
        <f>D51-F51</f>
        <v>-108</v>
      </c>
      <c r="I51" s="56">
        <v>7745145</v>
      </c>
      <c r="J51" s="58">
        <f>(I51*B8)/13</f>
        <v>297890.1923076923</v>
      </c>
      <c r="K51" s="58">
        <v>14400371</v>
      </c>
      <c r="L51" s="58">
        <f>(K51*B4)/85</f>
        <v>78778.5001764706</v>
      </c>
      <c r="M51" s="58">
        <f t="shared" si="8"/>
        <v>-232900</v>
      </c>
      <c r="N51" s="56" t="s">
        <v>165</v>
      </c>
      <c r="O51" s="56">
        <v>1550000</v>
      </c>
      <c r="P51" s="56">
        <v>0</v>
      </c>
      <c r="Q51" s="59">
        <v>1550000</v>
      </c>
      <c r="R51" s="56">
        <v>114583</v>
      </c>
      <c r="S51" s="62"/>
      <c r="T51" s="61">
        <f t="shared" si="9"/>
        <v>-35620</v>
      </c>
      <c r="U51" s="56" t="s">
        <v>253</v>
      </c>
      <c r="V51" s="56">
        <v>1600000</v>
      </c>
      <c r="W51" s="56" t="s">
        <v>213</v>
      </c>
      <c r="X51" s="59">
        <v>1600000</v>
      </c>
      <c r="Y51" s="56" t="s">
        <v>213</v>
      </c>
      <c r="Z51" s="56">
        <v>54166</v>
      </c>
    </row>
    <row r="52" spans="1:26" ht="10.5">
      <c r="A52" s="55" t="s">
        <v>86</v>
      </c>
      <c r="B52" s="56">
        <v>-4410</v>
      </c>
      <c r="C52" s="56">
        <v>-4410</v>
      </c>
      <c r="D52" s="56">
        <v>6602</v>
      </c>
      <c r="E52" s="56">
        <v>6602</v>
      </c>
      <c r="F52" s="56">
        <v>10890</v>
      </c>
      <c r="G52" s="57">
        <f t="shared" si="7"/>
        <v>-4288</v>
      </c>
      <c r="H52" s="57">
        <f>D52-F52</f>
        <v>-4288</v>
      </c>
      <c r="I52" s="56">
        <v>25890003</v>
      </c>
      <c r="J52" s="58">
        <f>(I52*B8)/13</f>
        <v>995769.3461538461</v>
      </c>
      <c r="K52" s="58">
        <v>15537276</v>
      </c>
      <c r="L52" s="58">
        <f>(K52*B4)/85</f>
        <v>84998.03929411765</v>
      </c>
      <c r="M52" s="58">
        <f t="shared" si="8"/>
        <v>-374850</v>
      </c>
      <c r="N52" s="56" t="s">
        <v>170</v>
      </c>
      <c r="O52" s="56">
        <v>1600000</v>
      </c>
      <c r="P52" s="56">
        <v>0</v>
      </c>
      <c r="Q52" s="59">
        <v>1600000</v>
      </c>
      <c r="R52" s="56">
        <v>633333</v>
      </c>
      <c r="S52" s="62"/>
      <c r="T52" s="61">
        <f t="shared" si="9"/>
        <v>-57330</v>
      </c>
      <c r="U52" s="56" t="s">
        <v>370</v>
      </c>
      <c r="V52" s="56">
        <v>2250000</v>
      </c>
      <c r="W52" s="56">
        <v>1823093</v>
      </c>
      <c r="X52" s="59">
        <v>4073093</v>
      </c>
      <c r="Y52" s="56">
        <v>8950000</v>
      </c>
      <c r="Z52" s="56">
        <v>325000</v>
      </c>
    </row>
    <row r="53" spans="1:26" ht="10.5">
      <c r="A53" s="55" t="s">
        <v>87</v>
      </c>
      <c r="B53" s="56">
        <v>-2970</v>
      </c>
      <c r="C53" s="56">
        <v>-2970</v>
      </c>
      <c r="D53" s="56">
        <v>9230</v>
      </c>
      <c r="E53" s="56">
        <v>9230</v>
      </c>
      <c r="F53" s="56">
        <v>10890</v>
      </c>
      <c r="G53" s="57">
        <f t="shared" si="7"/>
        <v>-1660</v>
      </c>
      <c r="H53" s="57">
        <f>D53-F53</f>
        <v>-1660</v>
      </c>
      <c r="I53" s="56">
        <v>13117849</v>
      </c>
      <c r="J53" s="58">
        <f>(I53*B8)/13</f>
        <v>504532.6538461539</v>
      </c>
      <c r="K53" s="56">
        <v>22513336</v>
      </c>
      <c r="L53" s="58">
        <f>(K53*B4)/85</f>
        <v>123161.19105882353</v>
      </c>
      <c r="M53" s="58">
        <f t="shared" si="8"/>
        <v>-252450</v>
      </c>
      <c r="N53" s="56" t="s">
        <v>185</v>
      </c>
      <c r="O53" s="56">
        <v>1010873</v>
      </c>
      <c r="P53" s="56">
        <v>0</v>
      </c>
      <c r="Q53" s="59">
        <v>1010873</v>
      </c>
      <c r="R53" s="56">
        <v>0</v>
      </c>
      <c r="S53" s="62"/>
      <c r="T53" s="61">
        <f t="shared" si="9"/>
        <v>-38610</v>
      </c>
      <c r="U53" s="56" t="s">
        <v>338</v>
      </c>
      <c r="V53" s="56">
        <v>1091688</v>
      </c>
      <c r="W53" s="56" t="s">
        <v>213</v>
      </c>
      <c r="X53" s="59">
        <v>1091688</v>
      </c>
      <c r="Y53" s="56" t="s">
        <v>213</v>
      </c>
      <c r="Z53" s="56" t="s">
        <v>213</v>
      </c>
    </row>
    <row r="54" spans="1:26" ht="10.5">
      <c r="A54" s="55" t="s">
        <v>88</v>
      </c>
      <c r="B54" s="56" t="s">
        <v>213</v>
      </c>
      <c r="C54" s="56">
        <v>-4100</v>
      </c>
      <c r="D54" s="56" t="s">
        <v>213</v>
      </c>
      <c r="E54" s="56">
        <v>9000</v>
      </c>
      <c r="F54" s="56">
        <v>10890</v>
      </c>
      <c r="G54" s="57">
        <f t="shared" si="7"/>
        <v>-1890</v>
      </c>
      <c r="H54" s="57" t="s">
        <v>213</v>
      </c>
      <c r="I54" s="56">
        <v>4588627</v>
      </c>
      <c r="J54" s="58">
        <f>(I54*B8)/13</f>
        <v>176485.65384615384</v>
      </c>
      <c r="K54" s="58">
        <v>16562391</v>
      </c>
      <c r="L54" s="58">
        <f>(K54*B4)/85</f>
        <v>90606.02135294118</v>
      </c>
      <c r="M54" s="58">
        <f t="shared" si="8"/>
        <v>-348500</v>
      </c>
      <c r="N54" s="56" t="s">
        <v>258</v>
      </c>
      <c r="O54" s="56">
        <v>1700000</v>
      </c>
      <c r="P54" s="56">
        <v>0</v>
      </c>
      <c r="Q54" s="59">
        <v>1700000</v>
      </c>
      <c r="R54" s="56">
        <v>0</v>
      </c>
      <c r="S54" s="62"/>
      <c r="T54" s="61">
        <f t="shared" si="9"/>
        <v>-53300</v>
      </c>
      <c r="U54" s="56" t="s">
        <v>213</v>
      </c>
      <c r="V54" s="56" t="s">
        <v>213</v>
      </c>
      <c r="W54" s="56" t="s">
        <v>213</v>
      </c>
      <c r="X54" s="59" t="s">
        <v>213</v>
      </c>
      <c r="Y54" s="56" t="s">
        <v>213</v>
      </c>
      <c r="Z54" s="56" t="s">
        <v>213</v>
      </c>
    </row>
    <row r="55" spans="1:26" ht="10.5">
      <c r="A55" s="55" t="s">
        <v>288</v>
      </c>
      <c r="B55" s="56">
        <v>-2224</v>
      </c>
      <c r="C55" s="56">
        <v>-2224</v>
      </c>
      <c r="D55" s="56">
        <v>7317</v>
      </c>
      <c r="E55" s="56">
        <v>7868</v>
      </c>
      <c r="F55" s="56">
        <v>10890</v>
      </c>
      <c r="G55" s="57">
        <f t="shared" si="7"/>
        <v>-3022</v>
      </c>
      <c r="H55" s="57">
        <f>D55-F55</f>
        <v>-3573</v>
      </c>
      <c r="I55" s="56">
        <v>13306654</v>
      </c>
      <c r="J55" s="58">
        <f>(I55*B8)/13</f>
        <v>511794.3846153846</v>
      </c>
      <c r="K55" s="58">
        <v>29467612</v>
      </c>
      <c r="L55" s="58">
        <f>(K55*B4)/85</f>
        <v>161205.17152941177</v>
      </c>
      <c r="M55" s="58">
        <f t="shared" si="8"/>
        <v>-189040</v>
      </c>
      <c r="N55" s="56" t="s">
        <v>277</v>
      </c>
      <c r="O55" s="56">
        <v>903000</v>
      </c>
      <c r="P55" s="56">
        <v>30000</v>
      </c>
      <c r="Q55" s="59">
        <v>933000</v>
      </c>
      <c r="R55" s="56">
        <v>590000</v>
      </c>
      <c r="S55" s="62"/>
      <c r="T55" s="61">
        <f t="shared" si="9"/>
        <v>-28912</v>
      </c>
      <c r="U55" s="56" t="s">
        <v>240</v>
      </c>
      <c r="V55" s="56">
        <v>1700000</v>
      </c>
      <c r="W55" s="56">
        <v>16000</v>
      </c>
      <c r="X55" s="59">
        <v>1716000</v>
      </c>
      <c r="Y55" s="56">
        <v>0</v>
      </c>
      <c r="Z55" s="56">
        <v>165000</v>
      </c>
    </row>
    <row r="56" spans="1:26" ht="10.5">
      <c r="A56" s="64"/>
      <c r="B56" s="65"/>
      <c r="C56" s="65"/>
      <c r="D56" s="65"/>
      <c r="E56" s="65"/>
      <c r="F56" s="65"/>
      <c r="G56" s="66"/>
      <c r="H56" s="66"/>
      <c r="I56" s="64"/>
      <c r="J56" s="67"/>
      <c r="K56" s="67"/>
      <c r="L56" s="67"/>
      <c r="M56" s="67"/>
      <c r="N56" s="65"/>
      <c r="O56" s="65"/>
      <c r="P56" s="65"/>
      <c r="Q56" s="65"/>
      <c r="R56" s="65"/>
      <c r="S56" s="68"/>
      <c r="T56" s="69"/>
      <c r="U56" s="65"/>
      <c r="V56" s="65"/>
      <c r="W56" s="65"/>
      <c r="X56" s="65"/>
      <c r="Y56" s="65"/>
      <c r="Z56" s="65"/>
    </row>
    <row r="57" spans="1:26" ht="10.5">
      <c r="A57" s="70"/>
      <c r="B57" s="71"/>
      <c r="C57" s="71"/>
      <c r="D57" s="71"/>
      <c r="E57" s="71"/>
      <c r="F57" s="71"/>
      <c r="G57" s="72"/>
      <c r="H57" s="72"/>
      <c r="I57" s="70"/>
      <c r="J57" s="73"/>
      <c r="K57" s="73"/>
      <c r="L57" s="73"/>
      <c r="M57" s="73"/>
      <c r="N57" s="71"/>
      <c r="O57" s="71"/>
      <c r="P57" s="71"/>
      <c r="Q57" s="71"/>
      <c r="R57" s="71"/>
      <c r="S57" s="74"/>
      <c r="T57" s="75"/>
      <c r="U57" s="71"/>
      <c r="V57" s="71"/>
      <c r="W57" s="71"/>
      <c r="X57" s="71"/>
      <c r="Y57" s="71"/>
      <c r="Z57" s="71"/>
    </row>
    <row r="58" spans="1:26" ht="10.5">
      <c r="A58" s="76" t="s">
        <v>194</v>
      </c>
      <c r="B58" s="77"/>
      <c r="C58" s="77"/>
      <c r="D58" s="77"/>
      <c r="E58" s="77"/>
      <c r="F58" s="77"/>
      <c r="G58" s="77"/>
      <c r="H58" s="77"/>
      <c r="I58" s="77"/>
      <c r="J58" s="78"/>
      <c r="K58" s="79"/>
      <c r="L58" s="78"/>
      <c r="M58" s="78"/>
      <c r="N58" s="77"/>
      <c r="O58" s="77"/>
      <c r="P58" s="77"/>
      <c r="Q58" s="77"/>
      <c r="R58" s="77"/>
      <c r="S58" s="80"/>
      <c r="T58" s="31"/>
      <c r="U58" s="77"/>
      <c r="V58" s="77"/>
      <c r="W58" s="77"/>
      <c r="X58" s="77"/>
      <c r="Y58" s="77"/>
      <c r="Z58" s="77"/>
    </row>
    <row r="59" spans="1:26" ht="10.5">
      <c r="A59" s="32" t="s">
        <v>248</v>
      </c>
      <c r="B59" s="33" t="s">
        <v>182</v>
      </c>
      <c r="C59" s="34" t="s">
        <v>182</v>
      </c>
      <c r="D59" s="33" t="s">
        <v>144</v>
      </c>
      <c r="E59" s="34" t="s">
        <v>144</v>
      </c>
      <c r="F59" s="35" t="s">
        <v>242</v>
      </c>
      <c r="G59" s="35" t="s">
        <v>225</v>
      </c>
      <c r="H59" s="35" t="s">
        <v>225</v>
      </c>
      <c r="I59" s="36" t="s">
        <v>335</v>
      </c>
      <c r="J59" s="37" t="s">
        <v>332</v>
      </c>
      <c r="K59" s="38" t="s">
        <v>309</v>
      </c>
      <c r="L59" s="38" t="s">
        <v>250</v>
      </c>
      <c r="M59" s="39" t="s">
        <v>62</v>
      </c>
      <c r="N59" s="40" t="s">
        <v>157</v>
      </c>
      <c r="O59" s="40" t="s">
        <v>381</v>
      </c>
      <c r="P59" s="40" t="s">
        <v>381</v>
      </c>
      <c r="Q59" s="40" t="s">
        <v>381</v>
      </c>
      <c r="R59" s="40" t="s">
        <v>381</v>
      </c>
      <c r="S59" s="41"/>
      <c r="T59" s="39" t="s">
        <v>63</v>
      </c>
      <c r="U59" s="42" t="s">
        <v>189</v>
      </c>
      <c r="V59" s="42" t="s">
        <v>189</v>
      </c>
      <c r="W59" s="42" t="s">
        <v>189</v>
      </c>
      <c r="X59" s="42" t="s">
        <v>189</v>
      </c>
      <c r="Y59" s="42" t="s">
        <v>189</v>
      </c>
      <c r="Z59" s="42" t="s">
        <v>189</v>
      </c>
    </row>
    <row r="60" spans="1:26" ht="10.5">
      <c r="A60" s="44"/>
      <c r="B60" s="45" t="s">
        <v>181</v>
      </c>
      <c r="C60" s="46" t="s">
        <v>389</v>
      </c>
      <c r="D60" s="45" t="s">
        <v>147</v>
      </c>
      <c r="E60" s="46" t="s">
        <v>149</v>
      </c>
      <c r="F60" s="47" t="s">
        <v>243</v>
      </c>
      <c r="G60" s="47" t="s">
        <v>392</v>
      </c>
      <c r="H60" s="47" t="s">
        <v>356</v>
      </c>
      <c r="I60" s="48" t="s">
        <v>284</v>
      </c>
      <c r="J60" s="49" t="s">
        <v>285</v>
      </c>
      <c r="K60" s="50" t="s">
        <v>284</v>
      </c>
      <c r="L60" s="50" t="s">
        <v>184</v>
      </c>
      <c r="M60" s="51" t="s">
        <v>74</v>
      </c>
      <c r="N60" s="52">
        <v>-2010</v>
      </c>
      <c r="O60" s="52" t="s">
        <v>197</v>
      </c>
      <c r="P60" s="52" t="s">
        <v>241</v>
      </c>
      <c r="Q60" s="52" t="s">
        <v>236</v>
      </c>
      <c r="R60" s="52" t="s">
        <v>222</v>
      </c>
      <c r="S60" s="53"/>
      <c r="T60" s="51" t="s">
        <v>65</v>
      </c>
      <c r="U60" s="54"/>
      <c r="V60" s="54" t="s">
        <v>352</v>
      </c>
      <c r="W60" s="54" t="s">
        <v>224</v>
      </c>
      <c r="X60" s="54" t="s">
        <v>177</v>
      </c>
      <c r="Y60" s="54" t="s">
        <v>259</v>
      </c>
      <c r="Z60" s="54" t="s">
        <v>198</v>
      </c>
    </row>
    <row r="61" spans="1:26" ht="10.5">
      <c r="A61" s="55" t="s">
        <v>89</v>
      </c>
      <c r="B61" s="56" t="s">
        <v>213</v>
      </c>
      <c r="C61" s="56">
        <v>-3232</v>
      </c>
      <c r="D61" s="56" t="s">
        <v>213</v>
      </c>
      <c r="E61" s="56">
        <v>7918</v>
      </c>
      <c r="F61" s="56">
        <v>10890</v>
      </c>
      <c r="G61" s="57">
        <f aca="true" t="shared" si="10" ref="G61:G72">E61-F61</f>
        <v>-2972</v>
      </c>
      <c r="H61" s="57" t="s">
        <v>213</v>
      </c>
      <c r="I61" s="56">
        <v>16570158</v>
      </c>
      <c r="J61" s="58">
        <f>(I61*B8)/13</f>
        <v>637313.7692307692</v>
      </c>
      <c r="K61" s="58">
        <v>21783185</v>
      </c>
      <c r="L61" s="58">
        <f>(K61*B4)/85</f>
        <v>119166.83558823529</v>
      </c>
      <c r="M61" s="58">
        <f aca="true" t="shared" si="11" ref="M61:M72">85*C61</f>
        <v>-274720</v>
      </c>
      <c r="N61" s="56" t="s">
        <v>350</v>
      </c>
      <c r="O61" s="56">
        <v>650000</v>
      </c>
      <c r="P61" s="56">
        <v>0</v>
      </c>
      <c r="Q61" s="59">
        <v>650000</v>
      </c>
      <c r="R61" s="56">
        <v>450000</v>
      </c>
      <c r="S61" s="62"/>
      <c r="T61" s="61">
        <f aca="true" t="shared" si="12" ref="T61:T72">13*C61</f>
        <v>-42016</v>
      </c>
      <c r="U61" s="56" t="s">
        <v>213</v>
      </c>
      <c r="V61" s="56" t="s">
        <v>213</v>
      </c>
      <c r="W61" s="56" t="s">
        <v>213</v>
      </c>
      <c r="X61" s="59" t="s">
        <v>213</v>
      </c>
      <c r="Y61" s="56" t="s">
        <v>213</v>
      </c>
      <c r="Z61" s="56" t="s">
        <v>213</v>
      </c>
    </row>
    <row r="62" spans="1:26" ht="10.5">
      <c r="A62" s="55" t="s">
        <v>289</v>
      </c>
      <c r="B62" s="56">
        <v>-1738</v>
      </c>
      <c r="C62" s="56">
        <v>-1738</v>
      </c>
      <c r="D62" s="56">
        <v>7820</v>
      </c>
      <c r="E62" s="56">
        <v>7820</v>
      </c>
      <c r="F62" s="56">
        <v>10890</v>
      </c>
      <c r="G62" s="57">
        <f t="shared" si="10"/>
        <v>-3070</v>
      </c>
      <c r="H62" s="57">
        <f>D62-F62</f>
        <v>-3070</v>
      </c>
      <c r="I62" s="56">
        <v>16138167</v>
      </c>
      <c r="J62" s="58">
        <f>(I62*B8)/13</f>
        <v>620698.7307692308</v>
      </c>
      <c r="K62" s="58">
        <v>44462659</v>
      </c>
      <c r="L62" s="58">
        <f>(K62*B4)/85</f>
        <v>243236.89923529414</v>
      </c>
      <c r="M62" s="58">
        <f t="shared" si="11"/>
        <v>-147730</v>
      </c>
      <c r="N62" s="56" t="s">
        <v>161</v>
      </c>
      <c r="O62" s="56">
        <v>1796700</v>
      </c>
      <c r="P62" s="56">
        <v>0</v>
      </c>
      <c r="Q62" s="59">
        <v>1796700</v>
      </c>
      <c r="R62" s="56">
        <v>660000</v>
      </c>
      <c r="S62" s="62"/>
      <c r="T62" s="61">
        <f t="shared" si="12"/>
        <v>-22594</v>
      </c>
      <c r="U62" s="56" t="s">
        <v>323</v>
      </c>
      <c r="V62" s="56">
        <v>2640000</v>
      </c>
      <c r="W62" s="56">
        <v>443300</v>
      </c>
      <c r="X62" s="59">
        <v>3083300</v>
      </c>
      <c r="Y62" s="56">
        <v>50000</v>
      </c>
      <c r="Z62" s="56">
        <v>375000</v>
      </c>
    </row>
    <row r="63" spans="1:26" ht="10.5">
      <c r="A63" s="55" t="s">
        <v>290</v>
      </c>
      <c r="B63" s="56" t="s">
        <v>213</v>
      </c>
      <c r="C63" s="56">
        <v>-2206</v>
      </c>
      <c r="D63" s="56" t="s">
        <v>213</v>
      </c>
      <c r="E63" s="56">
        <v>12240</v>
      </c>
      <c r="F63" s="56">
        <v>10890</v>
      </c>
      <c r="G63" s="57">
        <f t="shared" si="10"/>
        <v>1350</v>
      </c>
      <c r="H63" s="57" t="s">
        <v>213</v>
      </c>
      <c r="I63" s="56">
        <v>10048801</v>
      </c>
      <c r="J63" s="58">
        <f>(I63*B8)/13</f>
        <v>386492.3461538461</v>
      </c>
      <c r="K63" s="58">
        <v>22704959</v>
      </c>
      <c r="L63" s="58">
        <f>(K63*B4)/85</f>
        <v>124209.4815882353</v>
      </c>
      <c r="M63" s="58">
        <f t="shared" si="11"/>
        <v>-187510</v>
      </c>
      <c r="N63" s="56" t="s">
        <v>172</v>
      </c>
      <c r="O63" s="56" t="s">
        <v>83</v>
      </c>
      <c r="P63" s="56" t="s">
        <v>83</v>
      </c>
      <c r="Q63" s="59" t="s">
        <v>83</v>
      </c>
      <c r="R63" s="56" t="s">
        <v>83</v>
      </c>
      <c r="S63" s="62"/>
      <c r="T63" s="61">
        <f t="shared" si="12"/>
        <v>-28678</v>
      </c>
      <c r="U63" s="56" t="s">
        <v>213</v>
      </c>
      <c r="V63" s="56" t="s">
        <v>213</v>
      </c>
      <c r="W63" s="56" t="s">
        <v>213</v>
      </c>
      <c r="X63" s="59" t="s">
        <v>213</v>
      </c>
      <c r="Y63" s="56" t="s">
        <v>213</v>
      </c>
      <c r="Z63" s="56" t="s">
        <v>213</v>
      </c>
    </row>
    <row r="64" spans="1:26" ht="10.5">
      <c r="A64" s="55" t="s">
        <v>90</v>
      </c>
      <c r="B64" s="56" t="s">
        <v>213</v>
      </c>
      <c r="C64" s="56">
        <v>-4716</v>
      </c>
      <c r="D64" s="56" t="s">
        <v>213</v>
      </c>
      <c r="E64" s="56">
        <v>10164</v>
      </c>
      <c r="F64" s="56">
        <v>10890</v>
      </c>
      <c r="G64" s="57">
        <f t="shared" si="10"/>
        <v>-726</v>
      </c>
      <c r="H64" s="57" t="s">
        <v>213</v>
      </c>
      <c r="I64" s="56">
        <v>16190723</v>
      </c>
      <c r="J64" s="58">
        <f>(I64*B8)/13</f>
        <v>622720.1153846154</v>
      </c>
      <c r="K64" s="58">
        <v>63750000</v>
      </c>
      <c r="L64" s="58">
        <f>(K64*B4)/85</f>
        <v>348750</v>
      </c>
      <c r="M64" s="58">
        <f t="shared" si="11"/>
        <v>-400860</v>
      </c>
      <c r="N64" s="56" t="s">
        <v>341</v>
      </c>
      <c r="O64" s="56">
        <v>3512000</v>
      </c>
      <c r="P64" s="56">
        <v>376389</v>
      </c>
      <c r="Q64" s="59">
        <v>3888389</v>
      </c>
      <c r="R64" s="56">
        <v>450000</v>
      </c>
      <c r="S64" s="62"/>
      <c r="T64" s="61">
        <f t="shared" si="12"/>
        <v>-61308</v>
      </c>
      <c r="U64" s="56" t="s">
        <v>237</v>
      </c>
      <c r="V64" s="56">
        <v>2555000</v>
      </c>
      <c r="W64" s="56">
        <v>107000</v>
      </c>
      <c r="X64" s="59">
        <v>2662000</v>
      </c>
      <c r="Y64" s="56">
        <v>725000</v>
      </c>
      <c r="Z64" s="56">
        <v>280000</v>
      </c>
    </row>
    <row r="65" spans="1:26" ht="10.5">
      <c r="A65" s="55" t="s">
        <v>291</v>
      </c>
      <c r="B65" s="56" t="s">
        <v>213</v>
      </c>
      <c r="C65" s="56">
        <v>-3924</v>
      </c>
      <c r="D65" s="56" t="s">
        <v>213</v>
      </c>
      <c r="E65" s="56">
        <v>9054</v>
      </c>
      <c r="F65" s="56">
        <v>10890</v>
      </c>
      <c r="G65" s="57">
        <f t="shared" si="10"/>
        <v>-1836</v>
      </c>
      <c r="H65" s="57" t="s">
        <v>213</v>
      </c>
      <c r="I65" s="56">
        <v>8384315</v>
      </c>
      <c r="J65" s="58">
        <f>(I65*B8)/13</f>
        <v>322473.6538461539</v>
      </c>
      <c r="K65" s="58">
        <v>70208584</v>
      </c>
      <c r="L65" s="58">
        <f>(K65*B4)/85</f>
        <v>384082.25364705885</v>
      </c>
      <c r="M65" s="58">
        <f t="shared" si="11"/>
        <v>-333540</v>
      </c>
      <c r="N65" s="56" t="s">
        <v>364</v>
      </c>
      <c r="O65" s="56">
        <v>1109977</v>
      </c>
      <c r="P65" s="56">
        <v>0</v>
      </c>
      <c r="Q65" s="59">
        <v>1109977</v>
      </c>
      <c r="R65" s="56">
        <v>0</v>
      </c>
      <c r="S65" s="62"/>
      <c r="T65" s="61">
        <f t="shared" si="12"/>
        <v>-51012</v>
      </c>
      <c r="U65" s="56" t="s">
        <v>213</v>
      </c>
      <c r="V65" s="56" t="s">
        <v>213</v>
      </c>
      <c r="W65" s="56" t="s">
        <v>213</v>
      </c>
      <c r="X65" s="59" t="s">
        <v>213</v>
      </c>
      <c r="Y65" s="56" t="s">
        <v>213</v>
      </c>
      <c r="Z65" s="56" t="s">
        <v>213</v>
      </c>
    </row>
    <row r="66" spans="1:26" ht="10.5">
      <c r="A66" s="55" t="s">
        <v>91</v>
      </c>
      <c r="B66" s="56">
        <v>-2360</v>
      </c>
      <c r="C66" s="56">
        <v>-2360</v>
      </c>
      <c r="D66" s="56">
        <v>9120</v>
      </c>
      <c r="E66" s="56">
        <v>9120</v>
      </c>
      <c r="F66" s="56">
        <v>10890</v>
      </c>
      <c r="G66" s="57">
        <f t="shared" si="10"/>
        <v>-1770</v>
      </c>
      <c r="H66" s="57">
        <f>D66-F66</f>
        <v>-1770</v>
      </c>
      <c r="I66" s="56">
        <v>7791967</v>
      </c>
      <c r="J66" s="58">
        <f>(I66*B8)/13</f>
        <v>299691.03846153844</v>
      </c>
      <c r="K66" s="58">
        <v>18118898</v>
      </c>
      <c r="L66" s="58">
        <f>(K66*B4)/85</f>
        <v>99121.03023529412</v>
      </c>
      <c r="M66" s="58">
        <f t="shared" si="11"/>
        <v>-200600</v>
      </c>
      <c r="N66" s="56" t="s">
        <v>317</v>
      </c>
      <c r="O66" s="56">
        <v>900000</v>
      </c>
      <c r="P66" s="56">
        <v>0</v>
      </c>
      <c r="Q66" s="59">
        <v>900000</v>
      </c>
      <c r="R66" s="56">
        <v>637250</v>
      </c>
      <c r="S66" s="60"/>
      <c r="T66" s="61">
        <f t="shared" si="12"/>
        <v>-30680</v>
      </c>
      <c r="U66" s="56" t="s">
        <v>275</v>
      </c>
      <c r="V66" s="56">
        <v>1398120</v>
      </c>
      <c r="W66" s="56" t="s">
        <v>213</v>
      </c>
      <c r="X66" s="59">
        <v>1398120</v>
      </c>
      <c r="Y66" s="56">
        <v>1200000</v>
      </c>
      <c r="Z66" s="56">
        <v>345938</v>
      </c>
    </row>
    <row r="67" spans="1:26" ht="10.5">
      <c r="A67" s="55" t="s">
        <v>92</v>
      </c>
      <c r="B67" s="56" t="s">
        <v>213</v>
      </c>
      <c r="C67" s="56">
        <v>-2528</v>
      </c>
      <c r="D67" s="56" t="s">
        <v>213</v>
      </c>
      <c r="E67" s="56">
        <v>9714</v>
      </c>
      <c r="F67" s="56">
        <v>10890</v>
      </c>
      <c r="G67" s="57">
        <f t="shared" si="10"/>
        <v>-1176</v>
      </c>
      <c r="H67" s="57" t="s">
        <v>213</v>
      </c>
      <c r="I67" s="56">
        <v>14413222</v>
      </c>
      <c r="J67" s="58">
        <f>(I67*B8)/13</f>
        <v>554354.6923076923</v>
      </c>
      <c r="K67" s="58">
        <v>25301783</v>
      </c>
      <c r="L67" s="58">
        <f>(K67*B4)/85</f>
        <v>138415.63641176472</v>
      </c>
      <c r="M67" s="58">
        <f t="shared" si="11"/>
        <v>-214880</v>
      </c>
      <c r="N67" s="56" t="s">
        <v>313</v>
      </c>
      <c r="O67" s="56">
        <v>1505000</v>
      </c>
      <c r="P67" s="56">
        <v>3500</v>
      </c>
      <c r="Q67" s="59">
        <v>1508500</v>
      </c>
      <c r="R67" s="56">
        <v>52650</v>
      </c>
      <c r="S67" s="62"/>
      <c r="T67" s="61">
        <f t="shared" si="12"/>
        <v>-32864</v>
      </c>
      <c r="U67" s="56" t="s">
        <v>333</v>
      </c>
      <c r="V67" s="56">
        <v>1500000</v>
      </c>
      <c r="W67" s="56">
        <v>22443</v>
      </c>
      <c r="X67" s="59">
        <v>1522443</v>
      </c>
      <c r="Y67" s="56">
        <v>0</v>
      </c>
      <c r="Z67" s="56">
        <v>52650</v>
      </c>
    </row>
    <row r="68" spans="1:26" ht="10.5">
      <c r="A68" s="55" t="s">
        <v>93</v>
      </c>
      <c r="B68" s="56">
        <v>-3515</v>
      </c>
      <c r="C68" s="56">
        <v>-3515</v>
      </c>
      <c r="D68" s="56">
        <v>8331</v>
      </c>
      <c r="E68" s="56">
        <v>8331</v>
      </c>
      <c r="F68" s="56">
        <v>10890</v>
      </c>
      <c r="G68" s="57">
        <f t="shared" si="10"/>
        <v>-2559</v>
      </c>
      <c r="H68" s="57">
        <f>D68-F68</f>
        <v>-2559</v>
      </c>
      <c r="I68" s="56">
        <v>8796540</v>
      </c>
      <c r="J68" s="58">
        <f>(I68*B8)/13</f>
        <v>338328.46153846156</v>
      </c>
      <c r="K68" s="58">
        <v>45854764</v>
      </c>
      <c r="L68" s="58">
        <f>(K68*B4)/85</f>
        <v>250852.53247058825</v>
      </c>
      <c r="M68" s="58">
        <f t="shared" si="11"/>
        <v>-298775</v>
      </c>
      <c r="N68" s="56" t="s">
        <v>215</v>
      </c>
      <c r="O68" s="56">
        <v>3775000</v>
      </c>
      <c r="P68" s="56">
        <v>6000</v>
      </c>
      <c r="Q68" s="59">
        <v>3781000</v>
      </c>
      <c r="R68" s="56">
        <v>1750000</v>
      </c>
      <c r="S68" s="62"/>
      <c r="T68" s="61">
        <f t="shared" si="12"/>
        <v>-45695</v>
      </c>
      <c r="U68" s="56" t="s">
        <v>213</v>
      </c>
      <c r="V68" s="56" t="s">
        <v>213</v>
      </c>
      <c r="W68" s="56" t="s">
        <v>213</v>
      </c>
      <c r="X68" s="59" t="s">
        <v>213</v>
      </c>
      <c r="Y68" s="56" t="s">
        <v>213</v>
      </c>
      <c r="Z68" s="56" t="s">
        <v>213</v>
      </c>
    </row>
    <row r="69" spans="1:26" ht="10.5">
      <c r="A69" s="55" t="s">
        <v>94</v>
      </c>
      <c r="B69" s="56">
        <v>-2090</v>
      </c>
      <c r="C69" s="56">
        <v>-2090</v>
      </c>
      <c r="D69" s="56">
        <v>9192</v>
      </c>
      <c r="E69" s="56">
        <v>9192</v>
      </c>
      <c r="F69" s="56">
        <v>10890</v>
      </c>
      <c r="G69" s="57">
        <f t="shared" si="10"/>
        <v>-1698</v>
      </c>
      <c r="H69" s="57">
        <f>D69-F69</f>
        <v>-1698</v>
      </c>
      <c r="I69" s="56">
        <v>8321413</v>
      </c>
      <c r="J69" s="58">
        <f>(I69*B8)/13</f>
        <v>320054.3461538461</v>
      </c>
      <c r="K69" s="58">
        <v>63189417</v>
      </c>
      <c r="L69" s="58">
        <f>(K69*B4)/85</f>
        <v>345683.2812352941</v>
      </c>
      <c r="M69" s="58">
        <f t="shared" si="11"/>
        <v>-177650</v>
      </c>
      <c r="N69" s="56" t="s">
        <v>373</v>
      </c>
      <c r="O69" s="56">
        <v>2515180</v>
      </c>
      <c r="P69" s="56">
        <v>10100</v>
      </c>
      <c r="Q69" s="59">
        <v>2525280</v>
      </c>
      <c r="R69" s="56">
        <v>300000</v>
      </c>
      <c r="S69" s="62"/>
      <c r="T69" s="61">
        <f t="shared" si="12"/>
        <v>-27170</v>
      </c>
      <c r="U69" s="56" t="s">
        <v>343</v>
      </c>
      <c r="V69" s="56">
        <v>1600000</v>
      </c>
      <c r="W69" s="56">
        <v>29352</v>
      </c>
      <c r="X69" s="59">
        <v>1629352</v>
      </c>
      <c r="Y69" s="56">
        <v>0</v>
      </c>
      <c r="Z69" s="56">
        <v>175000</v>
      </c>
    </row>
    <row r="70" spans="1:26" ht="10.5">
      <c r="A70" s="55" t="s">
        <v>95</v>
      </c>
      <c r="B70" s="56">
        <v>-2194</v>
      </c>
      <c r="C70" s="56">
        <v>-2194</v>
      </c>
      <c r="D70" s="56">
        <v>7576</v>
      </c>
      <c r="E70" s="56">
        <v>7576</v>
      </c>
      <c r="F70" s="56">
        <v>10890</v>
      </c>
      <c r="G70" s="57">
        <f t="shared" si="10"/>
        <v>-3314</v>
      </c>
      <c r="H70" s="57">
        <f>D70-F70</f>
        <v>-3314</v>
      </c>
      <c r="I70" s="56">
        <v>13733316</v>
      </c>
      <c r="J70" s="58">
        <f>(I70*B8)/13</f>
        <v>528204.4615384615</v>
      </c>
      <c r="K70" s="58">
        <v>32322688</v>
      </c>
      <c r="L70" s="58">
        <f>(K70*B4)/85</f>
        <v>176824.11670588236</v>
      </c>
      <c r="M70" s="58">
        <f t="shared" si="11"/>
        <v>-186490</v>
      </c>
      <c r="N70" s="56" t="s">
        <v>186</v>
      </c>
      <c r="O70" s="56">
        <v>808000</v>
      </c>
      <c r="P70" s="56">
        <v>0</v>
      </c>
      <c r="Q70" s="59">
        <v>808000</v>
      </c>
      <c r="R70" s="56">
        <v>1050000</v>
      </c>
      <c r="S70" s="62"/>
      <c r="T70" s="61">
        <f t="shared" si="12"/>
        <v>-28522</v>
      </c>
      <c r="U70" s="56" t="s">
        <v>269</v>
      </c>
      <c r="V70" s="56">
        <v>1861000</v>
      </c>
      <c r="W70" s="56" t="s">
        <v>213</v>
      </c>
      <c r="X70" s="59">
        <v>1861000</v>
      </c>
      <c r="Y70" s="56">
        <v>0</v>
      </c>
      <c r="Z70" s="56">
        <v>975000</v>
      </c>
    </row>
    <row r="71" spans="1:26" ht="10.5">
      <c r="A71" s="55" t="s">
        <v>265</v>
      </c>
      <c r="B71" s="56">
        <v>-3368</v>
      </c>
      <c r="C71" s="56">
        <v>-3368</v>
      </c>
      <c r="D71" s="56">
        <v>7768</v>
      </c>
      <c r="E71" s="56">
        <v>7660</v>
      </c>
      <c r="F71" s="56">
        <v>10890</v>
      </c>
      <c r="G71" s="57">
        <f t="shared" si="10"/>
        <v>-3230</v>
      </c>
      <c r="H71" s="57">
        <f>D71-F71</f>
        <v>-3122</v>
      </c>
      <c r="I71" s="56">
        <v>6022208</v>
      </c>
      <c r="J71" s="58">
        <f>(I71*B8)/13</f>
        <v>231623.38461538462</v>
      </c>
      <c r="K71" s="58">
        <v>49928228</v>
      </c>
      <c r="L71" s="58">
        <f>(K71*B4)/85</f>
        <v>273136.77670588234</v>
      </c>
      <c r="M71" s="58">
        <f t="shared" si="11"/>
        <v>-286280</v>
      </c>
      <c r="N71" s="56" t="s">
        <v>213</v>
      </c>
      <c r="O71" s="56" t="s">
        <v>213</v>
      </c>
      <c r="P71" s="56" t="s">
        <v>213</v>
      </c>
      <c r="Q71" s="59" t="s">
        <v>213</v>
      </c>
      <c r="R71" s="56" t="s">
        <v>213</v>
      </c>
      <c r="S71" s="62"/>
      <c r="T71" s="61">
        <f t="shared" si="12"/>
        <v>-43784</v>
      </c>
      <c r="U71" s="56" t="s">
        <v>213</v>
      </c>
      <c r="V71" s="56" t="s">
        <v>213</v>
      </c>
      <c r="W71" s="56" t="s">
        <v>213</v>
      </c>
      <c r="X71" s="59" t="s">
        <v>213</v>
      </c>
      <c r="Y71" s="56" t="s">
        <v>213</v>
      </c>
      <c r="Z71" s="56" t="s">
        <v>213</v>
      </c>
    </row>
    <row r="72" spans="1:26" ht="10.5">
      <c r="A72" s="55" t="s">
        <v>266</v>
      </c>
      <c r="B72" s="56">
        <v>-2940</v>
      </c>
      <c r="C72" s="56">
        <v>-3740</v>
      </c>
      <c r="D72" s="56">
        <v>8490</v>
      </c>
      <c r="E72" s="56">
        <v>7435</v>
      </c>
      <c r="F72" s="56">
        <v>10890</v>
      </c>
      <c r="G72" s="57">
        <f t="shared" si="10"/>
        <v>-3455</v>
      </c>
      <c r="H72" s="57">
        <f>D72-F72</f>
        <v>-2400</v>
      </c>
      <c r="I72" s="56">
        <v>17666311</v>
      </c>
      <c r="J72" s="58">
        <f>(I72*B8)/13</f>
        <v>679473.5</v>
      </c>
      <c r="K72" s="58">
        <v>38662971</v>
      </c>
      <c r="L72" s="58">
        <f>(K72*B4)/85</f>
        <v>211509.19429411765</v>
      </c>
      <c r="M72" s="58">
        <f t="shared" si="11"/>
        <v>-317900</v>
      </c>
      <c r="N72" s="56" t="s">
        <v>230</v>
      </c>
      <c r="O72" s="56">
        <v>1700000</v>
      </c>
      <c r="P72" s="56">
        <v>81759</v>
      </c>
      <c r="Q72" s="59">
        <v>1781759</v>
      </c>
      <c r="R72" s="56">
        <v>350000</v>
      </c>
      <c r="S72" s="62"/>
      <c r="T72" s="61">
        <f t="shared" si="12"/>
        <v>-48620</v>
      </c>
      <c r="U72" s="56" t="s">
        <v>175</v>
      </c>
      <c r="V72" s="56">
        <v>1550000</v>
      </c>
      <c r="W72" s="56">
        <v>89500</v>
      </c>
      <c r="X72" s="59">
        <v>1639500</v>
      </c>
      <c r="Y72" s="56">
        <v>0</v>
      </c>
      <c r="Z72" s="56">
        <v>300000</v>
      </c>
    </row>
    <row r="73" spans="1:26" ht="10.5">
      <c r="A73" s="64"/>
      <c r="B73" s="65"/>
      <c r="C73" s="65"/>
      <c r="D73" s="65"/>
      <c r="E73" s="65"/>
      <c r="F73" s="65"/>
      <c r="G73" s="66"/>
      <c r="H73" s="66"/>
      <c r="I73" s="64"/>
      <c r="J73" s="67"/>
      <c r="K73" s="67"/>
      <c r="L73" s="67"/>
      <c r="M73" s="67"/>
      <c r="N73" s="65"/>
      <c r="O73" s="65"/>
      <c r="P73" s="65"/>
      <c r="Q73" s="65"/>
      <c r="R73" s="65"/>
      <c r="S73" s="68"/>
      <c r="T73" s="69"/>
      <c r="U73" s="65"/>
      <c r="V73" s="65"/>
      <c r="W73" s="65"/>
      <c r="X73" s="65"/>
      <c r="Y73" s="65"/>
      <c r="Z73" s="65"/>
    </row>
    <row r="74" spans="1:26" ht="10.5">
      <c r="A74" s="70"/>
      <c r="B74" s="71"/>
      <c r="C74" s="71"/>
      <c r="D74" s="71"/>
      <c r="E74" s="71"/>
      <c r="F74" s="71"/>
      <c r="G74" s="72"/>
      <c r="H74" s="72"/>
      <c r="I74" s="70"/>
      <c r="J74" s="73"/>
      <c r="K74" s="73"/>
      <c r="L74" s="73"/>
      <c r="M74" s="73"/>
      <c r="N74" s="71"/>
      <c r="O74" s="71"/>
      <c r="P74" s="71"/>
      <c r="Q74" s="71"/>
      <c r="R74" s="71"/>
      <c r="S74" s="74"/>
      <c r="T74" s="75"/>
      <c r="U74" s="71"/>
      <c r="V74" s="71"/>
      <c r="W74" s="71"/>
      <c r="X74" s="71"/>
      <c r="Y74" s="71"/>
      <c r="Z74" s="71"/>
    </row>
    <row r="75" spans="1:26" ht="10.5">
      <c r="A75" s="76" t="s">
        <v>272</v>
      </c>
      <c r="B75" s="77"/>
      <c r="C75" s="77"/>
      <c r="D75" s="77"/>
      <c r="E75" s="77"/>
      <c r="F75" s="77"/>
      <c r="G75" s="77"/>
      <c r="H75" s="77"/>
      <c r="I75" s="77"/>
      <c r="J75" s="78"/>
      <c r="K75" s="79"/>
      <c r="L75" s="78"/>
      <c r="M75" s="78"/>
      <c r="N75" s="77"/>
      <c r="O75" s="77"/>
      <c r="P75" s="77"/>
      <c r="Q75" s="77"/>
      <c r="R75" s="77"/>
      <c r="S75" s="80"/>
      <c r="T75" s="31"/>
      <c r="U75" s="77"/>
      <c r="V75" s="77"/>
      <c r="W75" s="77"/>
      <c r="X75" s="77"/>
      <c r="Y75" s="77"/>
      <c r="Z75" s="77"/>
    </row>
    <row r="76" spans="1:26" ht="10.5">
      <c r="A76" s="32" t="s">
        <v>248</v>
      </c>
      <c r="B76" s="33" t="s">
        <v>182</v>
      </c>
      <c r="C76" s="34" t="s">
        <v>182</v>
      </c>
      <c r="D76" s="33" t="s">
        <v>144</v>
      </c>
      <c r="E76" s="34" t="s">
        <v>144</v>
      </c>
      <c r="F76" s="35" t="s">
        <v>242</v>
      </c>
      <c r="G76" s="35" t="s">
        <v>225</v>
      </c>
      <c r="H76" s="35" t="s">
        <v>225</v>
      </c>
      <c r="I76" s="36" t="s">
        <v>335</v>
      </c>
      <c r="J76" s="37" t="s">
        <v>332</v>
      </c>
      <c r="K76" s="38" t="s">
        <v>309</v>
      </c>
      <c r="L76" s="38" t="s">
        <v>250</v>
      </c>
      <c r="M76" s="39" t="s">
        <v>62</v>
      </c>
      <c r="N76" s="40" t="s">
        <v>157</v>
      </c>
      <c r="O76" s="40" t="s">
        <v>381</v>
      </c>
      <c r="P76" s="40" t="s">
        <v>381</v>
      </c>
      <c r="Q76" s="40" t="s">
        <v>381</v>
      </c>
      <c r="R76" s="40" t="s">
        <v>381</v>
      </c>
      <c r="S76" s="41"/>
      <c r="T76" s="39" t="s">
        <v>63</v>
      </c>
      <c r="U76" s="42" t="s">
        <v>189</v>
      </c>
      <c r="V76" s="42" t="s">
        <v>189</v>
      </c>
      <c r="W76" s="42" t="s">
        <v>189</v>
      </c>
      <c r="X76" s="42" t="s">
        <v>189</v>
      </c>
      <c r="Y76" s="42" t="s">
        <v>189</v>
      </c>
      <c r="Z76" s="42" t="s">
        <v>189</v>
      </c>
    </row>
    <row r="77" spans="1:26" ht="10.5">
      <c r="A77" s="44"/>
      <c r="B77" s="45" t="s">
        <v>181</v>
      </c>
      <c r="C77" s="46" t="s">
        <v>389</v>
      </c>
      <c r="D77" s="45" t="s">
        <v>147</v>
      </c>
      <c r="E77" s="46" t="s">
        <v>149</v>
      </c>
      <c r="F77" s="47" t="s">
        <v>243</v>
      </c>
      <c r="G77" s="47" t="s">
        <v>392</v>
      </c>
      <c r="H77" s="47" t="s">
        <v>356</v>
      </c>
      <c r="I77" s="48" t="s">
        <v>284</v>
      </c>
      <c r="J77" s="49" t="s">
        <v>285</v>
      </c>
      <c r="K77" s="50" t="s">
        <v>284</v>
      </c>
      <c r="L77" s="50" t="s">
        <v>184</v>
      </c>
      <c r="M77" s="51" t="s">
        <v>74</v>
      </c>
      <c r="N77" s="52">
        <v>-2010</v>
      </c>
      <c r="O77" s="52" t="s">
        <v>197</v>
      </c>
      <c r="P77" s="52" t="s">
        <v>241</v>
      </c>
      <c r="Q77" s="52" t="s">
        <v>236</v>
      </c>
      <c r="R77" s="52" t="s">
        <v>222</v>
      </c>
      <c r="S77" s="53"/>
      <c r="T77" s="51" t="s">
        <v>65</v>
      </c>
      <c r="U77" s="54"/>
      <c r="V77" s="54" t="s">
        <v>352</v>
      </c>
      <c r="W77" s="54" t="s">
        <v>224</v>
      </c>
      <c r="X77" s="54" t="s">
        <v>177</v>
      </c>
      <c r="Y77" s="54" t="s">
        <v>259</v>
      </c>
      <c r="Z77" s="54" t="s">
        <v>198</v>
      </c>
    </row>
    <row r="78" spans="1:26" ht="10.5">
      <c r="A78" s="55" t="s">
        <v>292</v>
      </c>
      <c r="B78" s="56">
        <v>-3204</v>
      </c>
      <c r="C78" s="56">
        <v>-3204</v>
      </c>
      <c r="D78" s="56">
        <v>7860</v>
      </c>
      <c r="E78" s="56">
        <v>8000</v>
      </c>
      <c r="F78" s="56">
        <v>10890</v>
      </c>
      <c r="G78" s="57">
        <f aca="true" t="shared" si="13" ref="G78:G89">E78-F78</f>
        <v>-2890</v>
      </c>
      <c r="H78" s="57">
        <f>D78-F78</f>
        <v>-3030</v>
      </c>
      <c r="I78" s="56">
        <v>2313729</v>
      </c>
      <c r="J78" s="58">
        <f>(I78*B8)/13</f>
        <v>88989.57692307692</v>
      </c>
      <c r="K78" s="58">
        <v>9627578</v>
      </c>
      <c r="L78" s="58">
        <f>(K78*B4)/85</f>
        <v>52668.51494117648</v>
      </c>
      <c r="M78" s="58">
        <f aca="true" t="shared" si="14" ref="M78:M89">85*C78</f>
        <v>-272340</v>
      </c>
      <c r="N78" s="56" t="s">
        <v>283</v>
      </c>
      <c r="O78" s="56">
        <v>792241</v>
      </c>
      <c r="P78" s="56">
        <v>2000</v>
      </c>
      <c r="Q78" s="59">
        <v>794241</v>
      </c>
      <c r="R78" s="56">
        <v>350000</v>
      </c>
      <c r="S78" s="62"/>
      <c r="T78" s="61">
        <f aca="true" t="shared" si="15" ref="T78:T89">13*C78</f>
        <v>-41652</v>
      </c>
      <c r="U78" s="56" t="s">
        <v>213</v>
      </c>
      <c r="V78" s="56" t="s">
        <v>213</v>
      </c>
      <c r="W78" s="56" t="s">
        <v>213</v>
      </c>
      <c r="X78" s="59" t="s">
        <v>213</v>
      </c>
      <c r="Y78" s="56" t="s">
        <v>213</v>
      </c>
      <c r="Z78" s="56" t="s">
        <v>213</v>
      </c>
    </row>
    <row r="79" spans="1:26" ht="10.5">
      <c r="A79" s="55" t="s">
        <v>293</v>
      </c>
      <c r="B79" s="56">
        <v>-2232</v>
      </c>
      <c r="C79" s="56">
        <v>-2232</v>
      </c>
      <c r="D79" s="56">
        <v>8456</v>
      </c>
      <c r="E79" s="56">
        <v>8456</v>
      </c>
      <c r="F79" s="56">
        <v>10890</v>
      </c>
      <c r="G79" s="57">
        <f t="shared" si="13"/>
        <v>-2434</v>
      </c>
      <c r="H79" s="57">
        <f>D79-F79</f>
        <v>-2434</v>
      </c>
      <c r="I79" s="56">
        <v>2748590</v>
      </c>
      <c r="J79" s="58">
        <f>(I79*B8)/13</f>
        <v>105715</v>
      </c>
      <c r="K79" s="58">
        <v>7462672</v>
      </c>
      <c r="L79" s="58">
        <f>(K79*B4)/85</f>
        <v>40825.20564705882</v>
      </c>
      <c r="M79" s="58">
        <f t="shared" si="14"/>
        <v>-189720</v>
      </c>
      <c r="N79" s="56" t="s">
        <v>246</v>
      </c>
      <c r="O79" s="56">
        <v>600000</v>
      </c>
      <c r="P79" s="56">
        <v>17750</v>
      </c>
      <c r="Q79" s="59">
        <v>617750</v>
      </c>
      <c r="R79" s="56">
        <v>80000</v>
      </c>
      <c r="S79" s="62"/>
      <c r="T79" s="61">
        <f t="shared" si="15"/>
        <v>-29016</v>
      </c>
      <c r="U79" s="56" t="s">
        <v>213</v>
      </c>
      <c r="V79" s="56" t="s">
        <v>213</v>
      </c>
      <c r="W79" s="56" t="s">
        <v>213</v>
      </c>
      <c r="X79" s="59" t="s">
        <v>213</v>
      </c>
      <c r="Y79" s="56" t="s">
        <v>213</v>
      </c>
      <c r="Z79" s="56" t="s">
        <v>213</v>
      </c>
    </row>
    <row r="80" spans="1:26" ht="10.5">
      <c r="A80" s="55" t="s">
        <v>294</v>
      </c>
      <c r="B80" s="56">
        <v>-1550</v>
      </c>
      <c r="C80" s="56">
        <v>-1550</v>
      </c>
      <c r="D80" s="56">
        <v>11750</v>
      </c>
      <c r="E80" s="56">
        <v>11750</v>
      </c>
      <c r="F80" s="56">
        <v>10890</v>
      </c>
      <c r="G80" s="57">
        <f t="shared" si="13"/>
        <v>860</v>
      </c>
      <c r="H80" s="57">
        <f>D80-F80</f>
        <v>860</v>
      </c>
      <c r="I80" s="56">
        <v>4224798</v>
      </c>
      <c r="J80" s="58">
        <f>(I80*B8)/13</f>
        <v>162492.23076923078</v>
      </c>
      <c r="K80" s="58">
        <v>12355180</v>
      </c>
      <c r="L80" s="58">
        <f>(K80*B4)/85</f>
        <v>67590.10235294118</v>
      </c>
      <c r="M80" s="58">
        <f t="shared" si="14"/>
        <v>-131750</v>
      </c>
      <c r="N80" s="56" t="s">
        <v>310</v>
      </c>
      <c r="O80" s="56">
        <v>487340</v>
      </c>
      <c r="P80" s="56">
        <v>0</v>
      </c>
      <c r="Q80" s="59">
        <v>487340</v>
      </c>
      <c r="R80" s="56">
        <v>0</v>
      </c>
      <c r="S80" s="62"/>
      <c r="T80" s="61">
        <f t="shared" si="15"/>
        <v>-20150</v>
      </c>
      <c r="U80" s="56" t="s">
        <v>213</v>
      </c>
      <c r="V80" s="56" t="s">
        <v>213</v>
      </c>
      <c r="W80" s="56" t="s">
        <v>213</v>
      </c>
      <c r="X80" s="59" t="s">
        <v>213</v>
      </c>
      <c r="Y80" s="56" t="s">
        <v>213</v>
      </c>
      <c r="Z80" s="56" t="s">
        <v>213</v>
      </c>
    </row>
    <row r="81" spans="1:26" ht="10.5">
      <c r="A81" s="55" t="s">
        <v>295</v>
      </c>
      <c r="B81" s="56" t="s">
        <v>213</v>
      </c>
      <c r="C81" s="56">
        <v>-2600</v>
      </c>
      <c r="D81" s="56" t="s">
        <v>213</v>
      </c>
      <c r="E81" s="56">
        <v>12655</v>
      </c>
      <c r="F81" s="56">
        <v>10890</v>
      </c>
      <c r="G81" s="57">
        <f t="shared" si="13"/>
        <v>1765</v>
      </c>
      <c r="H81" s="57" t="s">
        <v>213</v>
      </c>
      <c r="I81" s="56">
        <v>2882888</v>
      </c>
      <c r="J81" s="58">
        <f>(I81*B8)/13</f>
        <v>110880.30769230769</v>
      </c>
      <c r="K81" s="58">
        <v>12493293</v>
      </c>
      <c r="L81" s="58">
        <f>(K81*B4)/85</f>
        <v>68345.66170588236</v>
      </c>
      <c r="M81" s="58">
        <f t="shared" si="14"/>
        <v>-221000</v>
      </c>
      <c r="N81" s="56" t="s">
        <v>261</v>
      </c>
      <c r="O81" s="56">
        <v>2142056</v>
      </c>
      <c r="P81" s="56">
        <v>0</v>
      </c>
      <c r="Q81" s="59">
        <v>2142056</v>
      </c>
      <c r="R81" s="56">
        <v>0</v>
      </c>
      <c r="S81" s="62"/>
      <c r="T81" s="61">
        <f t="shared" si="15"/>
        <v>-33800</v>
      </c>
      <c r="U81" s="56" t="s">
        <v>213</v>
      </c>
      <c r="V81" s="56" t="s">
        <v>213</v>
      </c>
      <c r="W81" s="56" t="s">
        <v>213</v>
      </c>
      <c r="X81" s="59" t="s">
        <v>213</v>
      </c>
      <c r="Y81" s="56" t="s">
        <v>213</v>
      </c>
      <c r="Z81" s="56" t="s">
        <v>213</v>
      </c>
    </row>
    <row r="82" spans="1:26" ht="10.5">
      <c r="A82" s="55" t="s">
        <v>296</v>
      </c>
      <c r="B82" s="56" t="s">
        <v>213</v>
      </c>
      <c r="C82" s="56">
        <v>-952</v>
      </c>
      <c r="D82" s="56" t="s">
        <v>213</v>
      </c>
      <c r="E82" s="56">
        <v>9824</v>
      </c>
      <c r="F82" s="56">
        <v>10890</v>
      </c>
      <c r="G82" s="57">
        <f t="shared" si="13"/>
        <v>-1066</v>
      </c>
      <c r="H82" s="57" t="s">
        <v>213</v>
      </c>
      <c r="I82" s="56">
        <v>1777842</v>
      </c>
      <c r="J82" s="58">
        <f>(I82*B8)/13</f>
        <v>68378.53846153847</v>
      </c>
      <c r="K82" s="58">
        <v>6686956</v>
      </c>
      <c r="L82" s="58">
        <f>(K82*B4)/85</f>
        <v>36581.58282352941</v>
      </c>
      <c r="M82" s="58">
        <f t="shared" si="14"/>
        <v>-80920</v>
      </c>
      <c r="N82" s="56" t="s">
        <v>166</v>
      </c>
      <c r="O82" s="56" t="s">
        <v>83</v>
      </c>
      <c r="P82" s="56" t="s">
        <v>83</v>
      </c>
      <c r="Q82" s="59" t="s">
        <v>83</v>
      </c>
      <c r="R82" s="56" t="s">
        <v>83</v>
      </c>
      <c r="S82" s="62"/>
      <c r="T82" s="61">
        <f t="shared" si="15"/>
        <v>-12376</v>
      </c>
      <c r="U82" s="56" t="s">
        <v>213</v>
      </c>
      <c r="V82" s="56" t="s">
        <v>213</v>
      </c>
      <c r="W82" s="56" t="s">
        <v>213</v>
      </c>
      <c r="X82" s="59" t="s">
        <v>213</v>
      </c>
      <c r="Y82" s="56" t="s">
        <v>213</v>
      </c>
      <c r="Z82" s="56" t="s">
        <v>213</v>
      </c>
    </row>
    <row r="83" spans="1:26" ht="10.5">
      <c r="A83" s="55" t="s">
        <v>267</v>
      </c>
      <c r="B83" s="56">
        <v>-4050</v>
      </c>
      <c r="C83" s="56">
        <v>-4050</v>
      </c>
      <c r="D83" s="56">
        <v>9470</v>
      </c>
      <c r="E83" s="56">
        <v>9470</v>
      </c>
      <c r="F83" s="56">
        <v>10890</v>
      </c>
      <c r="G83" s="57">
        <f t="shared" si="13"/>
        <v>-1420</v>
      </c>
      <c r="H83" s="57">
        <f aca="true" t="shared" si="16" ref="H83:H88">D83-F83</f>
        <v>-1420</v>
      </c>
      <c r="I83" s="56">
        <v>3121570</v>
      </c>
      <c r="J83" s="58">
        <f>(I83*B8)/13</f>
        <v>120060.38461538461</v>
      </c>
      <c r="K83" s="58">
        <v>6811742</v>
      </c>
      <c r="L83" s="58">
        <f>(K83*B4)/85</f>
        <v>37264.23564705883</v>
      </c>
      <c r="M83" s="58">
        <f t="shared" si="14"/>
        <v>-344250</v>
      </c>
      <c r="N83" s="56" t="s">
        <v>325</v>
      </c>
      <c r="O83" s="56">
        <v>378000</v>
      </c>
      <c r="P83" s="56">
        <v>3800</v>
      </c>
      <c r="Q83" s="59">
        <v>381800</v>
      </c>
      <c r="R83" s="56">
        <v>305000</v>
      </c>
      <c r="S83" s="62"/>
      <c r="T83" s="61">
        <f t="shared" si="15"/>
        <v>-52650</v>
      </c>
      <c r="U83" s="56" t="s">
        <v>213</v>
      </c>
      <c r="V83" s="56" t="s">
        <v>213</v>
      </c>
      <c r="W83" s="56" t="s">
        <v>213</v>
      </c>
      <c r="X83" s="59" t="s">
        <v>213</v>
      </c>
      <c r="Y83" s="56" t="s">
        <v>213</v>
      </c>
      <c r="Z83" s="56" t="s">
        <v>213</v>
      </c>
    </row>
    <row r="84" spans="1:26" ht="10.5">
      <c r="A84" s="55" t="s">
        <v>96</v>
      </c>
      <c r="B84" s="56">
        <v>-4076</v>
      </c>
      <c r="C84" s="56">
        <v>-4076</v>
      </c>
      <c r="D84" s="56">
        <v>8574</v>
      </c>
      <c r="E84" s="56">
        <v>8574</v>
      </c>
      <c r="F84" s="56">
        <v>10890</v>
      </c>
      <c r="G84" s="57">
        <f t="shared" si="13"/>
        <v>-2316</v>
      </c>
      <c r="H84" s="57">
        <f t="shared" si="16"/>
        <v>-2316</v>
      </c>
      <c r="I84" s="56">
        <v>2279998</v>
      </c>
      <c r="J84" s="58">
        <f>(I84*B8)/13</f>
        <v>87692.23076923077</v>
      </c>
      <c r="K84" s="58">
        <v>15173200</v>
      </c>
      <c r="L84" s="58">
        <f>(K84*B4)/85</f>
        <v>83006.3294117647</v>
      </c>
      <c r="M84" s="58">
        <f t="shared" si="14"/>
        <v>-346460</v>
      </c>
      <c r="N84" s="56" t="s">
        <v>235</v>
      </c>
      <c r="O84" s="56">
        <v>1325754</v>
      </c>
      <c r="P84" s="56">
        <v>0</v>
      </c>
      <c r="Q84" s="59">
        <v>1325754</v>
      </c>
      <c r="R84" s="56">
        <v>600000</v>
      </c>
      <c r="S84" s="62"/>
      <c r="T84" s="61">
        <f t="shared" si="15"/>
        <v>-52988</v>
      </c>
      <c r="U84" s="56" t="s">
        <v>213</v>
      </c>
      <c r="V84" s="56" t="s">
        <v>213</v>
      </c>
      <c r="W84" s="56" t="s">
        <v>213</v>
      </c>
      <c r="X84" s="59" t="s">
        <v>213</v>
      </c>
      <c r="Y84" s="56" t="s">
        <v>213</v>
      </c>
      <c r="Z84" s="56" t="s">
        <v>213</v>
      </c>
    </row>
    <row r="85" spans="1:26" ht="10.5">
      <c r="A85" s="55" t="s">
        <v>97</v>
      </c>
      <c r="B85" s="56">
        <v>-5421</v>
      </c>
      <c r="C85" s="56">
        <v>-4171</v>
      </c>
      <c r="D85" s="56">
        <v>9636</v>
      </c>
      <c r="E85" s="56">
        <v>7300</v>
      </c>
      <c r="F85" s="56">
        <v>10890</v>
      </c>
      <c r="G85" s="57">
        <f t="shared" si="13"/>
        <v>-3590</v>
      </c>
      <c r="H85" s="57">
        <f t="shared" si="16"/>
        <v>-1254</v>
      </c>
      <c r="I85" s="56">
        <v>2282877</v>
      </c>
      <c r="J85" s="58">
        <f>(I85*B8)/13</f>
        <v>87802.96153846153</v>
      </c>
      <c r="K85" s="58">
        <v>7719733</v>
      </c>
      <c r="L85" s="58">
        <f>(K85*B4)/85</f>
        <v>42231.48052941177</v>
      </c>
      <c r="M85" s="58">
        <f t="shared" si="14"/>
        <v>-354535</v>
      </c>
      <c r="N85" s="56" t="s">
        <v>327</v>
      </c>
      <c r="O85" s="56">
        <v>1000000</v>
      </c>
      <c r="P85" s="56">
        <v>0</v>
      </c>
      <c r="Q85" s="59">
        <v>1000000</v>
      </c>
      <c r="R85" s="56">
        <v>500000</v>
      </c>
      <c r="S85" s="60"/>
      <c r="T85" s="61">
        <f t="shared" si="15"/>
        <v>-54223</v>
      </c>
      <c r="U85" s="56" t="s">
        <v>213</v>
      </c>
      <c r="V85" s="56" t="s">
        <v>213</v>
      </c>
      <c r="W85" s="56" t="s">
        <v>213</v>
      </c>
      <c r="X85" s="59" t="s">
        <v>213</v>
      </c>
      <c r="Y85" s="56" t="s">
        <v>213</v>
      </c>
      <c r="Z85" s="56" t="s">
        <v>213</v>
      </c>
    </row>
    <row r="86" spans="1:26" ht="10.5">
      <c r="A86" s="55" t="s">
        <v>98</v>
      </c>
      <c r="B86" s="56">
        <v>-4489</v>
      </c>
      <c r="C86" s="56">
        <v>-4489</v>
      </c>
      <c r="D86" s="56">
        <v>8162</v>
      </c>
      <c r="E86" s="56">
        <v>8005</v>
      </c>
      <c r="F86" s="56">
        <v>10890</v>
      </c>
      <c r="G86" s="57">
        <f t="shared" si="13"/>
        <v>-2885</v>
      </c>
      <c r="H86" s="57">
        <f t="shared" si="16"/>
        <v>-2728</v>
      </c>
      <c r="I86" s="56">
        <v>6113027</v>
      </c>
      <c r="J86" s="58">
        <f>(I86*B8)/13</f>
        <v>235116.42307692306</v>
      </c>
      <c r="K86" s="58">
        <v>11557329</v>
      </c>
      <c r="L86" s="58">
        <f>(K86*B4)/85</f>
        <v>63225.38805882353</v>
      </c>
      <c r="M86" s="58">
        <f t="shared" si="14"/>
        <v>-381565</v>
      </c>
      <c r="N86" s="56" t="s">
        <v>273</v>
      </c>
      <c r="O86" s="56">
        <v>750000</v>
      </c>
      <c r="P86" s="56">
        <v>0</v>
      </c>
      <c r="Q86" s="59">
        <v>750000</v>
      </c>
      <c r="R86" s="56">
        <v>190000</v>
      </c>
      <c r="S86" s="62"/>
      <c r="T86" s="61">
        <f t="shared" si="15"/>
        <v>-58357</v>
      </c>
      <c r="U86" s="56" t="s">
        <v>410</v>
      </c>
      <c r="V86" s="56">
        <v>815000</v>
      </c>
      <c r="W86" s="56">
        <v>0</v>
      </c>
      <c r="X86" s="59">
        <v>815000</v>
      </c>
      <c r="Y86" s="56">
        <v>0</v>
      </c>
      <c r="Z86" s="56">
        <v>300000</v>
      </c>
    </row>
    <row r="87" spans="1:26" ht="10.5">
      <c r="A87" s="55" t="s">
        <v>99</v>
      </c>
      <c r="B87" s="56">
        <v>-5314</v>
      </c>
      <c r="C87" s="56">
        <v>-4314</v>
      </c>
      <c r="D87" s="56">
        <v>8800</v>
      </c>
      <c r="E87" s="56">
        <v>6634</v>
      </c>
      <c r="F87" s="56">
        <v>10890</v>
      </c>
      <c r="G87" s="57">
        <f t="shared" si="13"/>
        <v>-4256</v>
      </c>
      <c r="H87" s="57">
        <f t="shared" si="16"/>
        <v>-2090</v>
      </c>
      <c r="I87" s="56">
        <v>1704791</v>
      </c>
      <c r="J87" s="58">
        <f>(I87*B8)/13</f>
        <v>65568.88461538461</v>
      </c>
      <c r="K87" s="58">
        <v>5605441</v>
      </c>
      <c r="L87" s="58">
        <f>(K87*B4)/85</f>
        <v>30665.059588235294</v>
      </c>
      <c r="M87" s="58">
        <f t="shared" si="14"/>
        <v>-366690</v>
      </c>
      <c r="N87" s="56" t="s">
        <v>409</v>
      </c>
      <c r="O87" s="56">
        <v>685000</v>
      </c>
      <c r="P87" s="56">
        <v>19500</v>
      </c>
      <c r="Q87" s="59">
        <v>704500</v>
      </c>
      <c r="R87" s="56">
        <v>165000</v>
      </c>
      <c r="S87" s="62"/>
      <c r="T87" s="61">
        <f t="shared" si="15"/>
        <v>-56082</v>
      </c>
      <c r="U87" s="56" t="s">
        <v>213</v>
      </c>
      <c r="V87" s="56" t="s">
        <v>213</v>
      </c>
      <c r="W87" s="56" t="s">
        <v>213</v>
      </c>
      <c r="X87" s="59" t="s">
        <v>213</v>
      </c>
      <c r="Y87" s="56" t="s">
        <v>213</v>
      </c>
      <c r="Z87" s="56" t="s">
        <v>213</v>
      </c>
    </row>
    <row r="88" spans="1:26" ht="10.5">
      <c r="A88" s="55" t="s">
        <v>100</v>
      </c>
      <c r="B88" s="56">
        <v>-3588</v>
      </c>
      <c r="C88" s="56">
        <v>-3588</v>
      </c>
      <c r="D88" s="56">
        <v>10814</v>
      </c>
      <c r="E88" s="56">
        <v>8425</v>
      </c>
      <c r="F88" s="56">
        <v>10890</v>
      </c>
      <c r="G88" s="57">
        <f t="shared" si="13"/>
        <v>-2465</v>
      </c>
      <c r="H88" s="57">
        <f t="shared" si="16"/>
        <v>-76</v>
      </c>
      <c r="I88" s="56">
        <v>3825065</v>
      </c>
      <c r="J88" s="58">
        <f>(I88*B8)/13</f>
        <v>147117.88461538462</v>
      </c>
      <c r="K88" s="58">
        <v>9549083</v>
      </c>
      <c r="L88" s="58">
        <f>(K88*B4)/85</f>
        <v>52239.101117647064</v>
      </c>
      <c r="M88" s="58">
        <f t="shared" si="14"/>
        <v>-304980</v>
      </c>
      <c r="N88" s="56" t="s">
        <v>254</v>
      </c>
      <c r="O88" s="56">
        <v>383346</v>
      </c>
      <c r="P88" s="56">
        <v>11500</v>
      </c>
      <c r="Q88" s="59">
        <v>394846</v>
      </c>
      <c r="R88" s="56">
        <v>320853</v>
      </c>
      <c r="S88" s="62"/>
      <c r="T88" s="61">
        <f t="shared" si="15"/>
        <v>-46644</v>
      </c>
      <c r="U88" s="56" t="s">
        <v>213</v>
      </c>
      <c r="V88" s="56" t="s">
        <v>213</v>
      </c>
      <c r="W88" s="56" t="s">
        <v>213</v>
      </c>
      <c r="X88" s="59" t="s">
        <v>213</v>
      </c>
      <c r="Y88" s="56" t="s">
        <v>213</v>
      </c>
      <c r="Z88" s="56" t="s">
        <v>213</v>
      </c>
    </row>
    <row r="89" spans="1:26" ht="10.5">
      <c r="A89" s="55" t="s">
        <v>101</v>
      </c>
      <c r="B89" s="56" t="s">
        <v>213</v>
      </c>
      <c r="C89" s="56">
        <v>-4524</v>
      </c>
      <c r="D89" s="56" t="s">
        <v>213</v>
      </c>
      <c r="E89" s="56">
        <v>9018</v>
      </c>
      <c r="F89" s="56">
        <v>10890</v>
      </c>
      <c r="G89" s="57">
        <f t="shared" si="13"/>
        <v>-1872</v>
      </c>
      <c r="H89" s="57" t="s">
        <v>213</v>
      </c>
      <c r="I89" s="56">
        <v>2359883</v>
      </c>
      <c r="J89" s="58">
        <f>(I89*B8)/13</f>
        <v>90764.73076923077</v>
      </c>
      <c r="K89" s="58">
        <v>6340835</v>
      </c>
      <c r="L89" s="58">
        <f>(K89*B4)/85</f>
        <v>34688.09735294118</v>
      </c>
      <c r="M89" s="58">
        <f t="shared" si="14"/>
        <v>-384540</v>
      </c>
      <c r="N89" s="56" t="s">
        <v>252</v>
      </c>
      <c r="O89" s="56">
        <v>804253</v>
      </c>
      <c r="P89" s="56">
        <v>0</v>
      </c>
      <c r="Q89" s="59">
        <v>804253</v>
      </c>
      <c r="R89" s="56">
        <v>0</v>
      </c>
      <c r="S89" s="62"/>
      <c r="T89" s="61">
        <f t="shared" si="15"/>
        <v>-58812</v>
      </c>
      <c r="U89" s="56" t="s">
        <v>213</v>
      </c>
      <c r="V89" s="56" t="s">
        <v>213</v>
      </c>
      <c r="W89" s="56" t="s">
        <v>213</v>
      </c>
      <c r="X89" s="59" t="s">
        <v>213</v>
      </c>
      <c r="Y89" s="56" t="s">
        <v>213</v>
      </c>
      <c r="Z89" s="56" t="s">
        <v>213</v>
      </c>
    </row>
    <row r="90" spans="1:26" ht="10.5">
      <c r="A90" s="64"/>
      <c r="B90" s="65"/>
      <c r="C90" s="65"/>
      <c r="D90" s="65"/>
      <c r="E90" s="65"/>
      <c r="F90" s="65"/>
      <c r="G90" s="66"/>
      <c r="H90" s="66"/>
      <c r="I90" s="64"/>
      <c r="J90" s="67"/>
      <c r="K90" s="67"/>
      <c r="L90" s="67"/>
      <c r="M90" s="67"/>
      <c r="N90" s="65"/>
      <c r="O90" s="65"/>
      <c r="P90" s="65"/>
      <c r="Q90" s="65"/>
      <c r="R90" s="65"/>
      <c r="S90" s="68"/>
      <c r="T90" s="69"/>
      <c r="U90" s="65"/>
      <c r="V90" s="65"/>
      <c r="W90" s="65"/>
      <c r="X90" s="65"/>
      <c r="Y90" s="65"/>
      <c r="Z90" s="65"/>
    </row>
    <row r="91" spans="1:26" ht="10.5">
      <c r="A91" s="70"/>
      <c r="B91" s="71"/>
      <c r="C91" s="71"/>
      <c r="D91" s="71"/>
      <c r="E91" s="71"/>
      <c r="F91" s="71"/>
      <c r="G91" s="72"/>
      <c r="H91" s="72"/>
      <c r="I91" s="70"/>
      <c r="J91" s="73"/>
      <c r="K91" s="73"/>
      <c r="L91" s="73"/>
      <c r="M91" s="73"/>
      <c r="N91" s="71"/>
      <c r="O91" s="71"/>
      <c r="P91" s="71"/>
      <c r="Q91" s="71"/>
      <c r="R91" s="71"/>
      <c r="S91" s="74"/>
      <c r="T91" s="75"/>
      <c r="U91" s="71"/>
      <c r="V91" s="71"/>
      <c r="W91" s="71"/>
      <c r="X91" s="71"/>
      <c r="Y91" s="71"/>
      <c r="Z91" s="71"/>
    </row>
    <row r="92" spans="1:26" ht="10.5">
      <c r="A92" s="76" t="s">
        <v>369</v>
      </c>
      <c r="B92" s="77"/>
      <c r="C92" s="77"/>
      <c r="D92" s="77"/>
      <c r="E92" s="77"/>
      <c r="F92" s="77"/>
      <c r="G92" s="77"/>
      <c r="H92" s="77"/>
      <c r="I92" s="77"/>
      <c r="J92" s="78"/>
      <c r="K92" s="79"/>
      <c r="L92" s="78"/>
      <c r="M92" s="78"/>
      <c r="N92" s="77"/>
      <c r="O92" s="77"/>
      <c r="P92" s="77"/>
      <c r="Q92" s="77"/>
      <c r="R92" s="77"/>
      <c r="S92" s="80"/>
      <c r="T92" s="31"/>
      <c r="U92" s="77"/>
      <c r="V92" s="77"/>
      <c r="W92" s="77"/>
      <c r="X92" s="77"/>
      <c r="Y92" s="77"/>
      <c r="Z92" s="77"/>
    </row>
    <row r="93" spans="1:26" ht="10.5">
      <c r="A93" s="32" t="s">
        <v>248</v>
      </c>
      <c r="B93" s="33" t="s">
        <v>182</v>
      </c>
      <c r="C93" s="34" t="s">
        <v>182</v>
      </c>
      <c r="D93" s="33" t="s">
        <v>144</v>
      </c>
      <c r="E93" s="34" t="s">
        <v>144</v>
      </c>
      <c r="F93" s="35" t="s">
        <v>242</v>
      </c>
      <c r="G93" s="35" t="s">
        <v>225</v>
      </c>
      <c r="H93" s="35" t="s">
        <v>225</v>
      </c>
      <c r="I93" s="36" t="s">
        <v>335</v>
      </c>
      <c r="J93" s="37" t="s">
        <v>332</v>
      </c>
      <c r="K93" s="38" t="s">
        <v>309</v>
      </c>
      <c r="L93" s="38" t="s">
        <v>250</v>
      </c>
      <c r="M93" s="39" t="s">
        <v>62</v>
      </c>
      <c r="N93" s="40" t="s">
        <v>157</v>
      </c>
      <c r="O93" s="40" t="s">
        <v>381</v>
      </c>
      <c r="P93" s="40" t="s">
        <v>381</v>
      </c>
      <c r="Q93" s="40" t="s">
        <v>381</v>
      </c>
      <c r="R93" s="40" t="s">
        <v>381</v>
      </c>
      <c r="S93" s="41"/>
      <c r="T93" s="39" t="s">
        <v>63</v>
      </c>
      <c r="U93" s="42" t="s">
        <v>189</v>
      </c>
      <c r="V93" s="42" t="s">
        <v>189</v>
      </c>
      <c r="W93" s="42" t="s">
        <v>189</v>
      </c>
      <c r="X93" s="42" t="s">
        <v>189</v>
      </c>
      <c r="Y93" s="42" t="s">
        <v>189</v>
      </c>
      <c r="Z93" s="42" t="s">
        <v>189</v>
      </c>
    </row>
    <row r="94" spans="1:26" ht="10.5">
      <c r="A94" s="44"/>
      <c r="B94" s="45" t="s">
        <v>181</v>
      </c>
      <c r="C94" s="46" t="s">
        <v>389</v>
      </c>
      <c r="D94" s="45" t="s">
        <v>147</v>
      </c>
      <c r="E94" s="46" t="s">
        <v>149</v>
      </c>
      <c r="F94" s="47" t="s">
        <v>243</v>
      </c>
      <c r="G94" s="47" t="s">
        <v>392</v>
      </c>
      <c r="H94" s="47" t="s">
        <v>356</v>
      </c>
      <c r="I94" s="48" t="s">
        <v>284</v>
      </c>
      <c r="J94" s="49" t="s">
        <v>285</v>
      </c>
      <c r="K94" s="50" t="s">
        <v>284</v>
      </c>
      <c r="L94" s="50" t="s">
        <v>184</v>
      </c>
      <c r="M94" s="51" t="s">
        <v>74</v>
      </c>
      <c r="N94" s="52">
        <v>-2010</v>
      </c>
      <c r="O94" s="52" t="s">
        <v>197</v>
      </c>
      <c r="P94" s="52" t="s">
        <v>241</v>
      </c>
      <c r="Q94" s="52" t="s">
        <v>236</v>
      </c>
      <c r="R94" s="52" t="s">
        <v>222</v>
      </c>
      <c r="S94" s="53"/>
      <c r="T94" s="51" t="s">
        <v>65</v>
      </c>
      <c r="U94" s="54"/>
      <c r="V94" s="54" t="s">
        <v>352</v>
      </c>
      <c r="W94" s="54" t="s">
        <v>224</v>
      </c>
      <c r="X94" s="54" t="s">
        <v>177</v>
      </c>
      <c r="Y94" s="54" t="s">
        <v>259</v>
      </c>
      <c r="Z94" s="54" t="s">
        <v>198</v>
      </c>
    </row>
    <row r="95" spans="1:26" ht="10.5">
      <c r="A95" s="55" t="s">
        <v>102</v>
      </c>
      <c r="B95" s="56" t="s">
        <v>213</v>
      </c>
      <c r="C95" s="56">
        <v>-1500</v>
      </c>
      <c r="D95" s="56" t="s">
        <v>213</v>
      </c>
      <c r="E95" s="56">
        <v>10870</v>
      </c>
      <c r="F95" s="56">
        <v>10890</v>
      </c>
      <c r="G95" s="57">
        <f>E95-F95</f>
        <v>-20</v>
      </c>
      <c r="H95" s="57" t="s">
        <v>213</v>
      </c>
      <c r="I95" s="56">
        <v>4051468</v>
      </c>
      <c r="J95" s="58">
        <f>(I95*B8)/13</f>
        <v>155825.6923076923</v>
      </c>
      <c r="K95" s="58">
        <v>64163063</v>
      </c>
      <c r="L95" s="58">
        <f>(K95*B4)/85</f>
        <v>351009.6975882353</v>
      </c>
      <c r="M95" s="58">
        <f>85*C95</f>
        <v>-127500</v>
      </c>
      <c r="N95" s="56" t="s">
        <v>263</v>
      </c>
      <c r="O95" s="56" t="s">
        <v>83</v>
      </c>
      <c r="P95" s="56" t="s">
        <v>83</v>
      </c>
      <c r="Q95" s="59" t="s">
        <v>83</v>
      </c>
      <c r="R95" s="56" t="s">
        <v>83</v>
      </c>
      <c r="S95" s="62"/>
      <c r="T95" s="61">
        <f>13*C95</f>
        <v>-19500</v>
      </c>
      <c r="U95" s="56" t="s">
        <v>213</v>
      </c>
      <c r="V95" s="56" t="s">
        <v>213</v>
      </c>
      <c r="W95" s="56" t="s">
        <v>213</v>
      </c>
      <c r="X95" s="59" t="s">
        <v>213</v>
      </c>
      <c r="Y95" s="56" t="s">
        <v>213</v>
      </c>
      <c r="Z95" s="56" t="s">
        <v>213</v>
      </c>
    </row>
    <row r="96" spans="1:26" ht="10.5">
      <c r="A96" s="55" t="s">
        <v>399</v>
      </c>
      <c r="B96" s="56" t="s">
        <v>213</v>
      </c>
      <c r="C96" s="56" t="s">
        <v>213</v>
      </c>
      <c r="D96" s="56" t="s">
        <v>213</v>
      </c>
      <c r="E96" s="56" t="s">
        <v>213</v>
      </c>
      <c r="F96" s="56">
        <v>10890</v>
      </c>
      <c r="G96" s="57" t="s">
        <v>213</v>
      </c>
      <c r="H96" s="57" t="s">
        <v>213</v>
      </c>
      <c r="I96" s="56" t="s">
        <v>213</v>
      </c>
      <c r="J96" s="58" t="s">
        <v>213</v>
      </c>
      <c r="K96" s="58" t="s">
        <v>213</v>
      </c>
      <c r="L96" s="58" t="s">
        <v>213</v>
      </c>
      <c r="M96" s="58" t="s">
        <v>83</v>
      </c>
      <c r="N96" s="56" t="s">
        <v>402</v>
      </c>
      <c r="O96" s="56">
        <v>926434</v>
      </c>
      <c r="P96" s="56">
        <v>0</v>
      </c>
      <c r="Q96" s="59">
        <v>926434</v>
      </c>
      <c r="R96" s="56" t="s">
        <v>83</v>
      </c>
      <c r="S96" s="60"/>
      <c r="T96" s="61" t="s">
        <v>83</v>
      </c>
      <c r="U96" s="56" t="s">
        <v>213</v>
      </c>
      <c r="V96" s="56" t="s">
        <v>213</v>
      </c>
      <c r="W96" s="56" t="s">
        <v>213</v>
      </c>
      <c r="X96" s="59" t="s">
        <v>213</v>
      </c>
      <c r="Y96" s="56" t="s">
        <v>213</v>
      </c>
      <c r="Z96" s="56" t="s">
        <v>213</v>
      </c>
    </row>
    <row r="97" spans="1:26" ht="10.5">
      <c r="A97" s="55" t="s">
        <v>315</v>
      </c>
      <c r="B97" s="56" t="s">
        <v>213</v>
      </c>
      <c r="C97" s="56" t="s">
        <v>213</v>
      </c>
      <c r="D97" s="56" t="s">
        <v>213</v>
      </c>
      <c r="E97" s="56" t="s">
        <v>213</v>
      </c>
      <c r="F97" s="56">
        <v>10890</v>
      </c>
      <c r="G97" s="57" t="s">
        <v>213</v>
      </c>
      <c r="H97" s="57" t="s">
        <v>213</v>
      </c>
      <c r="I97" s="56" t="s">
        <v>213</v>
      </c>
      <c r="J97" s="58" t="s">
        <v>213</v>
      </c>
      <c r="K97" s="58" t="s">
        <v>213</v>
      </c>
      <c r="L97" s="58" t="s">
        <v>213</v>
      </c>
      <c r="M97" s="58" t="s">
        <v>83</v>
      </c>
      <c r="N97" s="56" t="s">
        <v>173</v>
      </c>
      <c r="O97" s="56">
        <v>200000</v>
      </c>
      <c r="P97" s="56">
        <v>200000</v>
      </c>
      <c r="Q97" s="59">
        <v>400000</v>
      </c>
      <c r="R97" s="56">
        <v>550000</v>
      </c>
      <c r="S97" s="60"/>
      <c r="T97" s="61" t="s">
        <v>83</v>
      </c>
      <c r="U97" s="56" t="s">
        <v>213</v>
      </c>
      <c r="V97" s="56" t="s">
        <v>213</v>
      </c>
      <c r="W97" s="56" t="s">
        <v>213</v>
      </c>
      <c r="X97" s="59" t="s">
        <v>213</v>
      </c>
      <c r="Y97" s="56" t="s">
        <v>213</v>
      </c>
      <c r="Z97" s="56" t="s">
        <v>213</v>
      </c>
    </row>
    <row r="98" spans="1:26" ht="10.5">
      <c r="A98" s="64"/>
      <c r="B98" s="65"/>
      <c r="C98" s="65"/>
      <c r="D98" s="65"/>
      <c r="E98" s="65"/>
      <c r="F98" s="65"/>
      <c r="G98" s="66"/>
      <c r="H98" s="66"/>
      <c r="I98" s="64"/>
      <c r="J98" s="67"/>
      <c r="K98" s="67"/>
      <c r="L98" s="67"/>
      <c r="M98" s="67"/>
      <c r="N98" s="65"/>
      <c r="O98" s="65"/>
      <c r="P98" s="65"/>
      <c r="Q98" s="65"/>
      <c r="R98" s="65"/>
      <c r="S98" s="68"/>
      <c r="T98" s="69"/>
      <c r="U98" s="65"/>
      <c r="V98" s="65"/>
      <c r="W98" s="65"/>
      <c r="X98" s="65"/>
      <c r="Y98" s="65"/>
      <c r="Z98" s="65"/>
    </row>
    <row r="99" spans="1:26" ht="10.5">
      <c r="A99" s="70"/>
      <c r="B99" s="71"/>
      <c r="C99" s="71"/>
      <c r="D99" s="71"/>
      <c r="E99" s="71"/>
      <c r="F99" s="71"/>
      <c r="G99" s="72"/>
      <c r="H99" s="72"/>
      <c r="I99" s="70"/>
      <c r="J99" s="73"/>
      <c r="K99" s="73"/>
      <c r="L99" s="73"/>
      <c r="M99" s="73"/>
      <c r="N99" s="71"/>
      <c r="O99" s="71"/>
      <c r="P99" s="71"/>
      <c r="Q99" s="71"/>
      <c r="R99" s="71"/>
      <c r="S99" s="74"/>
      <c r="T99" s="75"/>
      <c r="U99" s="71"/>
      <c r="V99" s="71"/>
      <c r="W99" s="71"/>
      <c r="X99" s="71"/>
      <c r="Y99" s="71"/>
      <c r="Z99" s="71"/>
    </row>
    <row r="100" spans="1:26" ht="10.5">
      <c r="A100" s="76" t="s">
        <v>257</v>
      </c>
      <c r="B100" s="77"/>
      <c r="C100" s="77"/>
      <c r="D100" s="77"/>
      <c r="E100" s="77"/>
      <c r="F100" s="77"/>
      <c r="G100" s="77"/>
      <c r="H100" s="77"/>
      <c r="I100" s="77"/>
      <c r="J100" s="78"/>
      <c r="K100" s="79"/>
      <c r="L100" s="78"/>
      <c r="M100" s="78"/>
      <c r="N100" s="77"/>
      <c r="O100" s="77"/>
      <c r="P100" s="77"/>
      <c r="Q100" s="77"/>
      <c r="R100" s="77"/>
      <c r="S100" s="80"/>
      <c r="T100" s="31"/>
      <c r="U100" s="77"/>
      <c r="V100" s="77"/>
      <c r="W100" s="77"/>
      <c r="X100" s="77"/>
      <c r="Y100" s="77"/>
      <c r="Z100" s="77"/>
    </row>
    <row r="101" spans="1:26" ht="10.5">
      <c r="A101" s="32" t="s">
        <v>248</v>
      </c>
      <c r="B101" s="33" t="s">
        <v>182</v>
      </c>
      <c r="C101" s="34" t="s">
        <v>182</v>
      </c>
      <c r="D101" s="33" t="s">
        <v>144</v>
      </c>
      <c r="E101" s="34" t="s">
        <v>144</v>
      </c>
      <c r="F101" s="35" t="s">
        <v>242</v>
      </c>
      <c r="G101" s="35" t="s">
        <v>225</v>
      </c>
      <c r="H101" s="35" t="s">
        <v>225</v>
      </c>
      <c r="I101" s="36" t="s">
        <v>335</v>
      </c>
      <c r="J101" s="37" t="s">
        <v>332</v>
      </c>
      <c r="K101" s="38" t="s">
        <v>309</v>
      </c>
      <c r="L101" s="38" t="s">
        <v>250</v>
      </c>
      <c r="M101" s="39" t="s">
        <v>62</v>
      </c>
      <c r="N101" s="40" t="s">
        <v>157</v>
      </c>
      <c r="O101" s="40" t="s">
        <v>381</v>
      </c>
      <c r="P101" s="40" t="s">
        <v>381</v>
      </c>
      <c r="Q101" s="40" t="s">
        <v>381</v>
      </c>
      <c r="R101" s="40" t="s">
        <v>381</v>
      </c>
      <c r="S101" s="41"/>
      <c r="T101" s="39" t="s">
        <v>63</v>
      </c>
      <c r="U101" s="42" t="s">
        <v>189</v>
      </c>
      <c r="V101" s="42" t="s">
        <v>189</v>
      </c>
      <c r="W101" s="42" t="s">
        <v>189</v>
      </c>
      <c r="X101" s="42" t="s">
        <v>189</v>
      </c>
      <c r="Y101" s="42" t="s">
        <v>189</v>
      </c>
      <c r="Z101" s="42" t="s">
        <v>189</v>
      </c>
    </row>
    <row r="102" spans="1:26" ht="10.5">
      <c r="A102" s="44"/>
      <c r="B102" s="45" t="s">
        <v>181</v>
      </c>
      <c r="C102" s="46" t="s">
        <v>389</v>
      </c>
      <c r="D102" s="45" t="s">
        <v>147</v>
      </c>
      <c r="E102" s="46" t="s">
        <v>149</v>
      </c>
      <c r="F102" s="47" t="s">
        <v>243</v>
      </c>
      <c r="G102" s="47" t="s">
        <v>392</v>
      </c>
      <c r="H102" s="47" t="s">
        <v>356</v>
      </c>
      <c r="I102" s="48" t="s">
        <v>284</v>
      </c>
      <c r="J102" s="49" t="s">
        <v>285</v>
      </c>
      <c r="K102" s="50" t="s">
        <v>284</v>
      </c>
      <c r="L102" s="50" t="s">
        <v>184</v>
      </c>
      <c r="M102" s="51" t="s">
        <v>74</v>
      </c>
      <c r="N102" s="52">
        <v>-2010</v>
      </c>
      <c r="O102" s="52" t="s">
        <v>197</v>
      </c>
      <c r="P102" s="52" t="s">
        <v>241</v>
      </c>
      <c r="Q102" s="52" t="s">
        <v>236</v>
      </c>
      <c r="R102" s="52" t="s">
        <v>222</v>
      </c>
      <c r="S102" s="53"/>
      <c r="T102" s="51" t="s">
        <v>65</v>
      </c>
      <c r="U102" s="54"/>
      <c r="V102" s="54" t="s">
        <v>352</v>
      </c>
      <c r="W102" s="54" t="s">
        <v>224</v>
      </c>
      <c r="X102" s="54" t="s">
        <v>177</v>
      </c>
      <c r="Y102" s="54" t="s">
        <v>259</v>
      </c>
      <c r="Z102" s="54" t="s">
        <v>198</v>
      </c>
    </row>
    <row r="103" spans="1:26" ht="10.5">
      <c r="A103" s="55" t="s">
        <v>297</v>
      </c>
      <c r="B103" s="56">
        <v>-706</v>
      </c>
      <c r="C103" s="56">
        <v>-2692</v>
      </c>
      <c r="D103" s="56">
        <v>7508</v>
      </c>
      <c r="E103" s="56">
        <v>8208</v>
      </c>
      <c r="F103" s="56">
        <v>10890</v>
      </c>
      <c r="G103" s="57">
        <f aca="true" t="shared" si="17" ref="G103:G115">E103-F103</f>
        <v>-2682</v>
      </c>
      <c r="H103" s="57">
        <f>D103-F103</f>
        <v>-3382</v>
      </c>
      <c r="I103" s="56">
        <v>1398573</v>
      </c>
      <c r="J103" s="58">
        <f>(I103*B8)/13</f>
        <v>53791.269230769234</v>
      </c>
      <c r="K103" s="58">
        <v>5252502</v>
      </c>
      <c r="L103" s="58">
        <f>(K103*B4)/85</f>
        <v>28734.275647058825</v>
      </c>
      <c r="M103" s="58">
        <f aca="true" t="shared" si="18" ref="M103:M115">85*C103</f>
        <v>-228820</v>
      </c>
      <c r="N103" s="56" t="s">
        <v>280</v>
      </c>
      <c r="O103" s="56">
        <v>350000</v>
      </c>
      <c r="P103" s="56">
        <v>0</v>
      </c>
      <c r="Q103" s="59">
        <v>350000</v>
      </c>
      <c r="R103" s="56">
        <v>250000</v>
      </c>
      <c r="S103" s="62"/>
      <c r="T103" s="61">
        <f aca="true" t="shared" si="19" ref="T103:T115">13*C103</f>
        <v>-34996</v>
      </c>
      <c r="U103" s="56" t="s">
        <v>213</v>
      </c>
      <c r="V103" s="56" t="s">
        <v>213</v>
      </c>
      <c r="W103" s="56" t="s">
        <v>213</v>
      </c>
      <c r="X103" s="59" t="s">
        <v>213</v>
      </c>
      <c r="Y103" s="56" t="s">
        <v>213</v>
      </c>
      <c r="Z103" s="56" t="s">
        <v>213</v>
      </c>
    </row>
    <row r="104" spans="1:26" ht="10.5">
      <c r="A104" s="55" t="s">
        <v>298</v>
      </c>
      <c r="B104" s="56">
        <v>-4948</v>
      </c>
      <c r="C104" s="56">
        <v>-3587</v>
      </c>
      <c r="D104" s="56">
        <v>7610</v>
      </c>
      <c r="E104" s="56">
        <v>7800</v>
      </c>
      <c r="F104" s="56">
        <v>10890</v>
      </c>
      <c r="G104" s="57">
        <f t="shared" si="17"/>
        <v>-3090</v>
      </c>
      <c r="H104" s="57">
        <f>D104-F104</f>
        <v>-3280</v>
      </c>
      <c r="I104" s="56">
        <v>1122039</v>
      </c>
      <c r="J104" s="58">
        <f>(I104*B8)/13</f>
        <v>43155.346153846156</v>
      </c>
      <c r="K104" s="58">
        <v>4154484</v>
      </c>
      <c r="L104" s="58">
        <f>(K104*B4)/85</f>
        <v>22727.471294117648</v>
      </c>
      <c r="M104" s="58">
        <f t="shared" si="18"/>
        <v>-304895</v>
      </c>
      <c r="N104" s="56" t="s">
        <v>376</v>
      </c>
      <c r="O104" s="56">
        <v>205000</v>
      </c>
      <c r="P104" s="56">
        <v>1000</v>
      </c>
      <c r="Q104" s="59">
        <v>206000</v>
      </c>
      <c r="R104" s="56">
        <v>98000</v>
      </c>
      <c r="S104" s="62"/>
      <c r="T104" s="61">
        <f t="shared" si="19"/>
        <v>-46631</v>
      </c>
      <c r="U104" s="56" t="s">
        <v>213</v>
      </c>
      <c r="V104" s="56" t="s">
        <v>213</v>
      </c>
      <c r="W104" s="56" t="s">
        <v>213</v>
      </c>
      <c r="X104" s="59" t="s">
        <v>213</v>
      </c>
      <c r="Y104" s="56" t="s">
        <v>213</v>
      </c>
      <c r="Z104" s="56" t="s">
        <v>213</v>
      </c>
    </row>
    <row r="105" spans="1:26" ht="10.5">
      <c r="A105" s="55" t="s">
        <v>299</v>
      </c>
      <c r="B105" s="56" t="s">
        <v>213</v>
      </c>
      <c r="C105" s="56">
        <v>-1242</v>
      </c>
      <c r="D105" s="56" t="s">
        <v>213</v>
      </c>
      <c r="E105" s="56">
        <v>8092</v>
      </c>
      <c r="F105" s="56">
        <v>10890</v>
      </c>
      <c r="G105" s="57">
        <f t="shared" si="17"/>
        <v>-2798</v>
      </c>
      <c r="H105" s="57" t="s">
        <v>213</v>
      </c>
      <c r="I105" s="56">
        <v>1222549</v>
      </c>
      <c r="J105" s="58">
        <f>(I105*B8)/13</f>
        <v>47021.11538461538</v>
      </c>
      <c r="K105" s="58">
        <v>7035878</v>
      </c>
      <c r="L105" s="58">
        <f>(K105*B4)/85</f>
        <v>38490.39141176471</v>
      </c>
      <c r="M105" s="58">
        <f t="shared" si="18"/>
        <v>-105570</v>
      </c>
      <c r="N105" s="56" t="s">
        <v>355</v>
      </c>
      <c r="O105" s="56">
        <v>350000</v>
      </c>
      <c r="P105" s="56">
        <v>0</v>
      </c>
      <c r="Q105" s="59">
        <v>350000</v>
      </c>
      <c r="R105" s="56">
        <v>125500</v>
      </c>
      <c r="S105" s="62"/>
      <c r="T105" s="61">
        <f t="shared" si="19"/>
        <v>-16146</v>
      </c>
      <c r="U105" s="56" t="s">
        <v>213</v>
      </c>
      <c r="V105" s="56" t="s">
        <v>213</v>
      </c>
      <c r="W105" s="56" t="s">
        <v>213</v>
      </c>
      <c r="X105" s="59" t="s">
        <v>213</v>
      </c>
      <c r="Y105" s="56" t="s">
        <v>213</v>
      </c>
      <c r="Z105" s="56" t="s">
        <v>213</v>
      </c>
    </row>
    <row r="106" spans="1:26" ht="10.5">
      <c r="A106" s="55" t="s">
        <v>300</v>
      </c>
      <c r="B106" s="56">
        <v>-2498</v>
      </c>
      <c r="C106" s="56">
        <v>-2158</v>
      </c>
      <c r="D106" s="56">
        <v>6880</v>
      </c>
      <c r="E106" s="56">
        <v>8020</v>
      </c>
      <c r="F106" s="56">
        <v>10890</v>
      </c>
      <c r="G106" s="57">
        <f t="shared" si="17"/>
        <v>-2870</v>
      </c>
      <c r="H106" s="57">
        <f>D106-F106</f>
        <v>-4010</v>
      </c>
      <c r="I106" s="56">
        <v>1195170</v>
      </c>
      <c r="J106" s="58">
        <f>(I106*B8)/13</f>
        <v>45968.07692307692</v>
      </c>
      <c r="K106" s="58">
        <v>6076907</v>
      </c>
      <c r="L106" s="58">
        <f>(K106*B4)/85</f>
        <v>33244.255941176474</v>
      </c>
      <c r="M106" s="58">
        <f t="shared" si="18"/>
        <v>-183430</v>
      </c>
      <c r="N106" s="56" t="s">
        <v>238</v>
      </c>
      <c r="O106" s="56">
        <v>315000</v>
      </c>
      <c r="P106" s="56">
        <v>1000</v>
      </c>
      <c r="Q106" s="59">
        <v>316000</v>
      </c>
      <c r="R106" s="56">
        <v>90000</v>
      </c>
      <c r="S106" s="62"/>
      <c r="T106" s="61">
        <f t="shared" si="19"/>
        <v>-28054</v>
      </c>
      <c r="U106" s="56" t="s">
        <v>213</v>
      </c>
      <c r="V106" s="56" t="s">
        <v>213</v>
      </c>
      <c r="W106" s="56" t="s">
        <v>213</v>
      </c>
      <c r="X106" s="59" t="s">
        <v>213</v>
      </c>
      <c r="Y106" s="56" t="s">
        <v>213</v>
      </c>
      <c r="Z106" s="56" t="s">
        <v>213</v>
      </c>
    </row>
    <row r="107" spans="1:26" ht="10.5">
      <c r="A107" s="55" t="s">
        <v>103</v>
      </c>
      <c r="B107" s="56" t="s">
        <v>213</v>
      </c>
      <c r="C107" s="56">
        <v>-4474</v>
      </c>
      <c r="D107" s="56" t="s">
        <v>213</v>
      </c>
      <c r="E107" s="56">
        <v>8376</v>
      </c>
      <c r="F107" s="56">
        <v>10890</v>
      </c>
      <c r="G107" s="57">
        <f t="shared" si="17"/>
        <v>-2514</v>
      </c>
      <c r="H107" s="57" t="s">
        <v>213</v>
      </c>
      <c r="I107" s="56">
        <v>1626867</v>
      </c>
      <c r="J107" s="58">
        <f>(I107*B8)/13</f>
        <v>62571.807692307695</v>
      </c>
      <c r="K107" s="58">
        <v>4394681</v>
      </c>
      <c r="L107" s="58">
        <f>(K107*B4)/85</f>
        <v>24041.49017647059</v>
      </c>
      <c r="M107" s="58">
        <f t="shared" si="18"/>
        <v>-380290</v>
      </c>
      <c r="N107" s="56" t="s">
        <v>346</v>
      </c>
      <c r="O107" s="56">
        <v>190000</v>
      </c>
      <c r="P107" s="56">
        <v>0</v>
      </c>
      <c r="Q107" s="59">
        <v>190000</v>
      </c>
      <c r="R107" s="56">
        <v>91500</v>
      </c>
      <c r="S107" s="62"/>
      <c r="T107" s="61">
        <f t="shared" si="19"/>
        <v>-58162</v>
      </c>
      <c r="U107" s="56" t="s">
        <v>213</v>
      </c>
      <c r="V107" s="56" t="s">
        <v>213</v>
      </c>
      <c r="W107" s="56" t="s">
        <v>213</v>
      </c>
      <c r="X107" s="59" t="s">
        <v>213</v>
      </c>
      <c r="Y107" s="56" t="s">
        <v>213</v>
      </c>
      <c r="Z107" s="56" t="s">
        <v>213</v>
      </c>
    </row>
    <row r="108" spans="1:26" ht="10.5">
      <c r="A108" s="55" t="s">
        <v>104</v>
      </c>
      <c r="B108" s="56" t="s">
        <v>213</v>
      </c>
      <c r="C108" s="56">
        <v>-5050</v>
      </c>
      <c r="D108" s="56" t="s">
        <v>213</v>
      </c>
      <c r="E108" s="56">
        <v>9786</v>
      </c>
      <c r="F108" s="56">
        <v>10890</v>
      </c>
      <c r="G108" s="57">
        <f t="shared" si="17"/>
        <v>-1104</v>
      </c>
      <c r="H108" s="57" t="s">
        <v>213</v>
      </c>
      <c r="I108" s="56">
        <v>1528190</v>
      </c>
      <c r="J108" s="58">
        <f>(I108*B8)/13</f>
        <v>58776.53846153846</v>
      </c>
      <c r="K108" s="58">
        <v>6903977</v>
      </c>
      <c r="L108" s="58">
        <f>(K108*B4)/85</f>
        <v>37768.81535294118</v>
      </c>
      <c r="M108" s="58">
        <f t="shared" si="18"/>
        <v>-429250</v>
      </c>
      <c r="N108" s="56" t="s">
        <v>163</v>
      </c>
      <c r="O108" s="56">
        <v>300000</v>
      </c>
      <c r="P108" s="56">
        <v>0</v>
      </c>
      <c r="Q108" s="59">
        <v>300000</v>
      </c>
      <c r="R108" s="56">
        <v>296496</v>
      </c>
      <c r="S108" s="60"/>
      <c r="T108" s="61">
        <f t="shared" si="19"/>
        <v>-65650</v>
      </c>
      <c r="U108" s="56" t="s">
        <v>213</v>
      </c>
      <c r="V108" s="56" t="s">
        <v>213</v>
      </c>
      <c r="W108" s="56" t="s">
        <v>213</v>
      </c>
      <c r="X108" s="59" t="s">
        <v>213</v>
      </c>
      <c r="Y108" s="56" t="s">
        <v>213</v>
      </c>
      <c r="Z108" s="56" t="s">
        <v>213</v>
      </c>
    </row>
    <row r="109" spans="1:26" ht="10.5">
      <c r="A109" s="55" t="s">
        <v>301</v>
      </c>
      <c r="B109" s="56">
        <v>-2364</v>
      </c>
      <c r="C109" s="56">
        <v>-2364</v>
      </c>
      <c r="D109" s="56">
        <v>8790</v>
      </c>
      <c r="E109" s="56">
        <v>9750</v>
      </c>
      <c r="F109" s="56">
        <v>10890</v>
      </c>
      <c r="G109" s="57">
        <f t="shared" si="17"/>
        <v>-1140</v>
      </c>
      <c r="H109" s="57">
        <f>D109-F109</f>
        <v>-2100</v>
      </c>
      <c r="I109" s="56">
        <v>403727</v>
      </c>
      <c r="J109" s="58">
        <f>(I109*B8)/13</f>
        <v>15527.961538461539</v>
      </c>
      <c r="K109" s="58">
        <v>2729774</v>
      </c>
      <c r="L109" s="58">
        <f>(K109*B4)/85</f>
        <v>14933.469529411766</v>
      </c>
      <c r="M109" s="58">
        <f t="shared" si="18"/>
        <v>-200940</v>
      </c>
      <c r="N109" s="56" t="s">
        <v>378</v>
      </c>
      <c r="O109" s="56">
        <v>346812</v>
      </c>
      <c r="P109" s="56">
        <v>1000</v>
      </c>
      <c r="Q109" s="59">
        <v>347812</v>
      </c>
      <c r="R109" s="56">
        <v>205000</v>
      </c>
      <c r="S109" s="62"/>
      <c r="T109" s="61">
        <f t="shared" si="19"/>
        <v>-30732</v>
      </c>
      <c r="U109" s="56" t="s">
        <v>213</v>
      </c>
      <c r="V109" s="56" t="s">
        <v>213</v>
      </c>
      <c r="W109" s="56" t="s">
        <v>213</v>
      </c>
      <c r="X109" s="59" t="s">
        <v>213</v>
      </c>
      <c r="Y109" s="56" t="s">
        <v>213</v>
      </c>
      <c r="Z109" s="56" t="s">
        <v>213</v>
      </c>
    </row>
    <row r="110" spans="1:26" ht="10.5">
      <c r="A110" s="55" t="s">
        <v>105</v>
      </c>
      <c r="B110" s="56" t="s">
        <v>213</v>
      </c>
      <c r="C110" s="56">
        <v>-3972</v>
      </c>
      <c r="D110" s="56" t="s">
        <v>213</v>
      </c>
      <c r="E110" s="56">
        <v>9621</v>
      </c>
      <c r="F110" s="56">
        <v>10890</v>
      </c>
      <c r="G110" s="57">
        <f t="shared" si="17"/>
        <v>-1269</v>
      </c>
      <c r="H110" s="57" t="s">
        <v>213</v>
      </c>
      <c r="I110" s="56">
        <v>2614831</v>
      </c>
      <c r="J110" s="58">
        <f>(I110*B8)/13</f>
        <v>100570.42307692308</v>
      </c>
      <c r="K110" s="58">
        <v>7467896</v>
      </c>
      <c r="L110" s="58">
        <f>(K110*B4)/85</f>
        <v>40853.784</v>
      </c>
      <c r="M110" s="58">
        <f t="shared" si="18"/>
        <v>-337620</v>
      </c>
      <c r="N110" s="56" t="s">
        <v>314</v>
      </c>
      <c r="O110" s="56">
        <v>458300</v>
      </c>
      <c r="P110" s="56">
        <v>2500</v>
      </c>
      <c r="Q110" s="59">
        <v>460800</v>
      </c>
      <c r="R110" s="56">
        <v>288325</v>
      </c>
      <c r="S110" s="60"/>
      <c r="T110" s="61">
        <f t="shared" si="19"/>
        <v>-51636</v>
      </c>
      <c r="U110" s="56" t="s">
        <v>213</v>
      </c>
      <c r="V110" s="56" t="s">
        <v>213</v>
      </c>
      <c r="W110" s="56" t="s">
        <v>213</v>
      </c>
      <c r="X110" s="59" t="s">
        <v>213</v>
      </c>
      <c r="Y110" s="56" t="s">
        <v>213</v>
      </c>
      <c r="Z110" s="56" t="s">
        <v>213</v>
      </c>
    </row>
    <row r="111" spans="1:26" ht="10.5">
      <c r="A111" s="55" t="s">
        <v>302</v>
      </c>
      <c r="B111" s="56">
        <v>-4480</v>
      </c>
      <c r="C111" s="56">
        <v>-4480</v>
      </c>
      <c r="D111" s="56">
        <v>10500</v>
      </c>
      <c r="E111" s="56">
        <v>10500</v>
      </c>
      <c r="F111" s="56">
        <v>10890</v>
      </c>
      <c r="G111" s="57">
        <f t="shared" si="17"/>
        <v>-390</v>
      </c>
      <c r="H111" s="57">
        <f>D111-F111</f>
        <v>-390</v>
      </c>
      <c r="I111" s="56">
        <v>2860176</v>
      </c>
      <c r="J111" s="58">
        <f>(I111*B8)/13</f>
        <v>110006.76923076923</v>
      </c>
      <c r="K111" s="58">
        <v>10093610</v>
      </c>
      <c r="L111" s="58">
        <f>(K111*B4)/85</f>
        <v>55217.984117647065</v>
      </c>
      <c r="M111" s="58">
        <f t="shared" si="18"/>
        <v>-380800</v>
      </c>
      <c r="N111" s="56" t="s">
        <v>214</v>
      </c>
      <c r="O111" s="56">
        <v>513867</v>
      </c>
      <c r="P111" s="56">
        <v>0</v>
      </c>
      <c r="Q111" s="59">
        <v>513867</v>
      </c>
      <c r="R111" s="56">
        <v>0</v>
      </c>
      <c r="S111" s="62"/>
      <c r="T111" s="61">
        <f t="shared" si="19"/>
        <v>-58240</v>
      </c>
      <c r="U111" s="56" t="s">
        <v>319</v>
      </c>
      <c r="V111" s="56">
        <v>700000</v>
      </c>
      <c r="W111" s="56" t="s">
        <v>213</v>
      </c>
      <c r="X111" s="59">
        <v>700000</v>
      </c>
      <c r="Y111" s="56" t="s">
        <v>213</v>
      </c>
      <c r="Z111" s="56" t="s">
        <v>213</v>
      </c>
    </row>
    <row r="112" spans="1:26" ht="10.5">
      <c r="A112" s="63" t="s">
        <v>106</v>
      </c>
      <c r="B112" s="56">
        <v>-2417</v>
      </c>
      <c r="C112" s="56">
        <v>-1907</v>
      </c>
      <c r="D112" s="56">
        <v>10028</v>
      </c>
      <c r="E112" s="56">
        <v>10028</v>
      </c>
      <c r="F112" s="56">
        <v>10890</v>
      </c>
      <c r="G112" s="57">
        <f t="shared" si="17"/>
        <v>-862</v>
      </c>
      <c r="H112" s="57">
        <f>D112-F112</f>
        <v>-862</v>
      </c>
      <c r="I112" s="56">
        <v>1238422</v>
      </c>
      <c r="J112" s="58">
        <f>(I112*B8)/13</f>
        <v>47631.61538461538</v>
      </c>
      <c r="K112" s="58">
        <v>5271139</v>
      </c>
      <c r="L112" s="58">
        <f>(K112*B4)/85</f>
        <v>28836.231000000003</v>
      </c>
      <c r="M112" s="58">
        <f t="shared" si="18"/>
        <v>-162095</v>
      </c>
      <c r="N112" s="56" t="s">
        <v>362</v>
      </c>
      <c r="O112" s="56">
        <v>338000</v>
      </c>
      <c r="P112" s="56">
        <v>0</v>
      </c>
      <c r="Q112" s="59">
        <v>338000</v>
      </c>
      <c r="R112" s="56">
        <v>317500</v>
      </c>
      <c r="S112" s="62"/>
      <c r="T112" s="61">
        <f t="shared" si="19"/>
        <v>-24791</v>
      </c>
      <c r="U112" s="56" t="s">
        <v>213</v>
      </c>
      <c r="V112" s="56" t="s">
        <v>213</v>
      </c>
      <c r="W112" s="56" t="s">
        <v>213</v>
      </c>
      <c r="X112" s="59" t="s">
        <v>213</v>
      </c>
      <c r="Y112" s="56" t="s">
        <v>213</v>
      </c>
      <c r="Z112" s="56" t="s">
        <v>213</v>
      </c>
    </row>
    <row r="113" spans="1:26" ht="10.5">
      <c r="A113" s="55" t="s">
        <v>107</v>
      </c>
      <c r="B113" s="56">
        <v>-3152</v>
      </c>
      <c r="C113" s="56">
        <v>-2520</v>
      </c>
      <c r="D113" s="56">
        <v>11134</v>
      </c>
      <c r="E113" s="56">
        <v>9160</v>
      </c>
      <c r="F113" s="56">
        <v>10890</v>
      </c>
      <c r="G113" s="57">
        <f t="shared" si="17"/>
        <v>-1730</v>
      </c>
      <c r="H113" s="57">
        <f>D113-F113</f>
        <v>244</v>
      </c>
      <c r="I113" s="56">
        <v>1817692</v>
      </c>
      <c r="J113" s="58">
        <f>(I113*B8)/13</f>
        <v>69911.23076923077</v>
      </c>
      <c r="K113" s="56">
        <v>5738172</v>
      </c>
      <c r="L113" s="58">
        <f>(K113*B4)/85</f>
        <v>31391.17623529412</v>
      </c>
      <c r="M113" s="58">
        <f t="shared" si="18"/>
        <v>-214200</v>
      </c>
      <c r="N113" s="56" t="s">
        <v>401</v>
      </c>
      <c r="O113" s="56">
        <v>375000</v>
      </c>
      <c r="P113" s="56">
        <v>0</v>
      </c>
      <c r="Q113" s="59">
        <v>375000</v>
      </c>
      <c r="R113" s="56">
        <v>155000</v>
      </c>
      <c r="S113" s="62"/>
      <c r="T113" s="61">
        <f t="shared" si="19"/>
        <v>-32760</v>
      </c>
      <c r="U113" s="56" t="s">
        <v>348</v>
      </c>
      <c r="V113" s="56">
        <v>325000</v>
      </c>
      <c r="W113" s="56">
        <v>6150</v>
      </c>
      <c r="X113" s="59">
        <v>331150</v>
      </c>
      <c r="Y113" s="56">
        <v>0</v>
      </c>
      <c r="Z113" s="56">
        <v>202500</v>
      </c>
    </row>
    <row r="114" spans="1:26" ht="10.5">
      <c r="A114" s="55" t="s">
        <v>108</v>
      </c>
      <c r="B114" s="56">
        <v>-4380</v>
      </c>
      <c r="C114" s="56">
        <v>-3327</v>
      </c>
      <c r="D114" s="56">
        <v>7800</v>
      </c>
      <c r="E114" s="56">
        <v>9708</v>
      </c>
      <c r="F114" s="56">
        <v>10890</v>
      </c>
      <c r="G114" s="57">
        <f t="shared" si="17"/>
        <v>-1182</v>
      </c>
      <c r="H114" s="57">
        <f>D114-F114</f>
        <v>-3090</v>
      </c>
      <c r="I114" s="56">
        <v>1931889</v>
      </c>
      <c r="J114" s="58">
        <f>(I114*B8)/13</f>
        <v>74303.42307692308</v>
      </c>
      <c r="K114" s="58">
        <v>5536563</v>
      </c>
      <c r="L114" s="58">
        <f>(K114*B4)/85</f>
        <v>30288.256411764705</v>
      </c>
      <c r="M114" s="58">
        <f t="shared" si="18"/>
        <v>-282795</v>
      </c>
      <c r="N114" s="56" t="s">
        <v>193</v>
      </c>
      <c r="O114" s="56">
        <v>370000</v>
      </c>
      <c r="P114" s="56">
        <v>0</v>
      </c>
      <c r="Q114" s="59">
        <v>370000</v>
      </c>
      <c r="R114" s="56">
        <v>256000</v>
      </c>
      <c r="S114" s="60"/>
      <c r="T114" s="61">
        <f t="shared" si="19"/>
        <v>-43251</v>
      </c>
      <c r="U114" s="56" t="s">
        <v>213</v>
      </c>
      <c r="V114" s="56" t="s">
        <v>213</v>
      </c>
      <c r="W114" s="56" t="s">
        <v>213</v>
      </c>
      <c r="X114" s="59" t="s">
        <v>213</v>
      </c>
      <c r="Y114" s="56" t="s">
        <v>213</v>
      </c>
      <c r="Z114" s="56" t="s">
        <v>213</v>
      </c>
    </row>
    <row r="115" spans="1:26" ht="10.5">
      <c r="A115" s="55" t="s">
        <v>109</v>
      </c>
      <c r="B115" s="81">
        <v>-3194</v>
      </c>
      <c r="C115" s="82">
        <v>-3194</v>
      </c>
      <c r="D115" s="83">
        <v>7695</v>
      </c>
      <c r="E115" s="83">
        <v>8095</v>
      </c>
      <c r="F115" s="56">
        <v>10890</v>
      </c>
      <c r="G115" s="57">
        <f t="shared" si="17"/>
        <v>-2795</v>
      </c>
      <c r="H115" s="57">
        <f>D115-F115</f>
        <v>-3195</v>
      </c>
      <c r="I115" s="56">
        <v>1441400</v>
      </c>
      <c r="J115" s="58">
        <f>(I115*B8)/13</f>
        <v>55438.46153846154</v>
      </c>
      <c r="K115" s="58">
        <v>5065840</v>
      </c>
      <c r="L115" s="58">
        <f>(K115*B4)/85</f>
        <v>27713.124705882354</v>
      </c>
      <c r="M115" s="58">
        <f t="shared" si="18"/>
        <v>-271490</v>
      </c>
      <c r="N115" s="83" t="s">
        <v>368</v>
      </c>
      <c r="O115" s="83">
        <v>375000</v>
      </c>
      <c r="P115" s="83">
        <v>2000</v>
      </c>
      <c r="Q115" s="59">
        <v>377000</v>
      </c>
      <c r="R115" s="83">
        <v>251500</v>
      </c>
      <c r="S115" s="60"/>
      <c r="T115" s="61">
        <f t="shared" si="19"/>
        <v>-41522</v>
      </c>
      <c r="U115" s="56" t="s">
        <v>213</v>
      </c>
      <c r="V115" s="56" t="s">
        <v>213</v>
      </c>
      <c r="W115" s="56" t="s">
        <v>213</v>
      </c>
      <c r="X115" s="59" t="s">
        <v>213</v>
      </c>
      <c r="Y115" s="56" t="s">
        <v>213</v>
      </c>
      <c r="Z115" s="56" t="s">
        <v>213</v>
      </c>
    </row>
    <row r="116" spans="1:26" ht="10.5">
      <c r="A116" s="64"/>
      <c r="B116" s="65"/>
      <c r="C116" s="65"/>
      <c r="D116" s="65"/>
      <c r="E116" s="65"/>
      <c r="F116" s="65"/>
      <c r="G116" s="66"/>
      <c r="H116" s="66"/>
      <c r="I116" s="64"/>
      <c r="J116" s="67"/>
      <c r="K116" s="67"/>
      <c r="L116" s="67"/>
      <c r="M116" s="67"/>
      <c r="N116" s="65"/>
      <c r="O116" s="65"/>
      <c r="P116" s="65"/>
      <c r="Q116" s="65"/>
      <c r="R116" s="65"/>
      <c r="S116" s="68"/>
      <c r="T116" s="69"/>
      <c r="U116" s="65"/>
      <c r="V116" s="65"/>
      <c r="W116" s="65"/>
      <c r="X116" s="65"/>
      <c r="Y116" s="65"/>
      <c r="Z116" s="65"/>
    </row>
    <row r="117" spans="1:26" ht="10.5">
      <c r="A117" s="70"/>
      <c r="B117" s="71"/>
      <c r="C117" s="71"/>
      <c r="D117" s="71"/>
      <c r="E117" s="71"/>
      <c r="F117" s="71"/>
      <c r="G117" s="72"/>
      <c r="H117" s="72"/>
      <c r="I117" s="70"/>
      <c r="J117" s="73"/>
      <c r="K117" s="73"/>
      <c r="L117" s="73"/>
      <c r="M117" s="73"/>
      <c r="N117" s="71"/>
      <c r="O117" s="71"/>
      <c r="P117" s="71"/>
      <c r="Q117" s="71"/>
      <c r="R117" s="71"/>
      <c r="S117" s="74"/>
      <c r="T117" s="75"/>
      <c r="U117" s="71"/>
      <c r="V117" s="71"/>
      <c r="W117" s="71"/>
      <c r="X117" s="71"/>
      <c r="Y117" s="71"/>
      <c r="Z117" s="71"/>
    </row>
    <row r="118" spans="1:26" ht="10.5">
      <c r="A118" s="76" t="s">
        <v>264</v>
      </c>
      <c r="B118" s="77"/>
      <c r="C118" s="77"/>
      <c r="D118" s="77"/>
      <c r="E118" s="77"/>
      <c r="F118" s="77"/>
      <c r="G118" s="77"/>
      <c r="H118" s="77"/>
      <c r="I118" s="77"/>
      <c r="J118" s="78"/>
      <c r="K118" s="79"/>
      <c r="L118" s="78"/>
      <c r="M118" s="78"/>
      <c r="N118" s="77"/>
      <c r="O118" s="77"/>
      <c r="P118" s="77"/>
      <c r="Q118" s="77"/>
      <c r="R118" s="77"/>
      <c r="S118" s="80"/>
      <c r="T118" s="31"/>
      <c r="U118" s="77"/>
      <c r="V118" s="77"/>
      <c r="W118" s="77"/>
      <c r="X118" s="77"/>
      <c r="Y118" s="77"/>
      <c r="Z118" s="77"/>
    </row>
    <row r="119" spans="1:26" ht="10.5">
      <c r="A119" s="32" t="s">
        <v>248</v>
      </c>
      <c r="B119" s="33" t="s">
        <v>182</v>
      </c>
      <c r="C119" s="34" t="s">
        <v>182</v>
      </c>
      <c r="D119" s="33" t="s">
        <v>144</v>
      </c>
      <c r="E119" s="34" t="s">
        <v>144</v>
      </c>
      <c r="F119" s="35" t="s">
        <v>242</v>
      </c>
      <c r="G119" s="35" t="s">
        <v>225</v>
      </c>
      <c r="H119" s="35" t="s">
        <v>225</v>
      </c>
      <c r="I119" s="36" t="s">
        <v>335</v>
      </c>
      <c r="J119" s="37" t="s">
        <v>332</v>
      </c>
      <c r="K119" s="38" t="s">
        <v>309</v>
      </c>
      <c r="L119" s="38" t="s">
        <v>250</v>
      </c>
      <c r="M119" s="39" t="s">
        <v>73</v>
      </c>
      <c r="N119" s="40" t="s">
        <v>157</v>
      </c>
      <c r="O119" s="40" t="s">
        <v>381</v>
      </c>
      <c r="P119" s="40" t="s">
        <v>381</v>
      </c>
      <c r="Q119" s="40" t="s">
        <v>381</v>
      </c>
      <c r="R119" s="40" t="s">
        <v>381</v>
      </c>
      <c r="S119" s="41"/>
      <c r="T119" s="39" t="s">
        <v>63</v>
      </c>
      <c r="U119" s="42" t="s">
        <v>189</v>
      </c>
      <c r="V119" s="42" t="s">
        <v>189</v>
      </c>
      <c r="W119" s="42" t="s">
        <v>189</v>
      </c>
      <c r="X119" s="42" t="s">
        <v>189</v>
      </c>
      <c r="Y119" s="42" t="s">
        <v>189</v>
      </c>
      <c r="Z119" s="42" t="s">
        <v>189</v>
      </c>
    </row>
    <row r="120" spans="1:26" ht="10.5">
      <c r="A120" s="44"/>
      <c r="B120" s="45" t="s">
        <v>181</v>
      </c>
      <c r="C120" s="46" t="s">
        <v>389</v>
      </c>
      <c r="D120" s="45" t="s">
        <v>147</v>
      </c>
      <c r="E120" s="46" t="s">
        <v>149</v>
      </c>
      <c r="F120" s="47" t="s">
        <v>243</v>
      </c>
      <c r="G120" s="47" t="s">
        <v>392</v>
      </c>
      <c r="H120" s="47" t="s">
        <v>356</v>
      </c>
      <c r="I120" s="48" t="s">
        <v>284</v>
      </c>
      <c r="J120" s="49" t="s">
        <v>285</v>
      </c>
      <c r="K120" s="50" t="s">
        <v>284</v>
      </c>
      <c r="L120" s="50" t="s">
        <v>184</v>
      </c>
      <c r="M120" s="51" t="s">
        <v>74</v>
      </c>
      <c r="N120" s="52">
        <v>-2010</v>
      </c>
      <c r="O120" s="52" t="s">
        <v>197</v>
      </c>
      <c r="P120" s="52" t="s">
        <v>241</v>
      </c>
      <c r="Q120" s="52" t="s">
        <v>236</v>
      </c>
      <c r="R120" s="52" t="s">
        <v>222</v>
      </c>
      <c r="S120" s="53"/>
      <c r="T120" s="51" t="s">
        <v>65</v>
      </c>
      <c r="U120" s="54"/>
      <c r="V120" s="54" t="s">
        <v>352</v>
      </c>
      <c r="W120" s="54" t="s">
        <v>224</v>
      </c>
      <c r="X120" s="54" t="s">
        <v>177</v>
      </c>
      <c r="Y120" s="54" t="s">
        <v>259</v>
      </c>
      <c r="Z120" s="54" t="s">
        <v>198</v>
      </c>
    </row>
    <row r="121" spans="1:26" ht="10.5">
      <c r="A121" s="55" t="s">
        <v>303</v>
      </c>
      <c r="B121" s="56">
        <v>-3320</v>
      </c>
      <c r="C121" s="56">
        <v>-3320</v>
      </c>
      <c r="D121" s="56">
        <v>7120</v>
      </c>
      <c r="E121" s="56">
        <v>7120</v>
      </c>
      <c r="F121" s="56">
        <v>10890</v>
      </c>
      <c r="G121" s="57">
        <f>E121-F121</f>
        <v>-3770</v>
      </c>
      <c r="H121" s="57">
        <f>D121-F121</f>
        <v>-3770</v>
      </c>
      <c r="I121" s="56">
        <v>3882784</v>
      </c>
      <c r="J121" s="58">
        <f>(I121*B8)/13</f>
        <v>149337.84615384616</v>
      </c>
      <c r="K121" s="58">
        <v>15763650</v>
      </c>
      <c r="L121" s="58">
        <f>(K121*B4)/85</f>
        <v>86236.43823529412</v>
      </c>
      <c r="M121" s="58">
        <f aca="true" t="shared" si="20" ref="M121:M128">85*C121</f>
        <v>-282200</v>
      </c>
      <c r="N121" s="56" t="s">
        <v>167</v>
      </c>
      <c r="O121" s="56" t="s">
        <v>110</v>
      </c>
      <c r="P121" s="56" t="s">
        <v>110</v>
      </c>
      <c r="Q121" s="59" t="s">
        <v>110</v>
      </c>
      <c r="R121" s="56" t="s">
        <v>110</v>
      </c>
      <c r="S121" s="62"/>
      <c r="T121" s="61">
        <f aca="true" t="shared" si="21" ref="T121:T128">13*C121</f>
        <v>-43160</v>
      </c>
      <c r="U121" s="56" t="s">
        <v>281</v>
      </c>
      <c r="V121" s="56" t="s">
        <v>213</v>
      </c>
      <c r="W121" s="56" t="s">
        <v>213</v>
      </c>
      <c r="X121" s="59" t="s">
        <v>213</v>
      </c>
      <c r="Y121" s="56" t="s">
        <v>213</v>
      </c>
      <c r="Z121" s="56" t="s">
        <v>213</v>
      </c>
    </row>
    <row r="122" spans="1:26" ht="10.5">
      <c r="A122" s="55" t="s">
        <v>304</v>
      </c>
      <c r="B122" s="56" t="s">
        <v>213</v>
      </c>
      <c r="C122" s="56">
        <v>-2232</v>
      </c>
      <c r="D122" s="56" t="s">
        <v>213</v>
      </c>
      <c r="E122" s="56">
        <v>8744</v>
      </c>
      <c r="F122" s="56">
        <v>10890</v>
      </c>
      <c r="G122" s="57">
        <f>E122-F122</f>
        <v>-2146</v>
      </c>
      <c r="H122" s="57" t="s">
        <v>213</v>
      </c>
      <c r="I122" s="56">
        <v>1969756</v>
      </c>
      <c r="J122" s="58">
        <f>(I122*B8)/13</f>
        <v>75759.84615384616</v>
      </c>
      <c r="K122" s="58">
        <v>7288328</v>
      </c>
      <c r="L122" s="58">
        <f>(K122*B4)/85</f>
        <v>39871.4414117647</v>
      </c>
      <c r="M122" s="58">
        <f t="shared" si="20"/>
        <v>-189720</v>
      </c>
      <c r="N122" s="56" t="s">
        <v>391</v>
      </c>
      <c r="O122" s="56">
        <v>700000</v>
      </c>
      <c r="P122" s="56">
        <v>0</v>
      </c>
      <c r="Q122" s="59">
        <v>700000</v>
      </c>
      <c r="R122" s="56">
        <v>435000</v>
      </c>
      <c r="S122" s="62"/>
      <c r="T122" s="61">
        <f t="shared" si="21"/>
        <v>-29016</v>
      </c>
      <c r="U122" s="56" t="s">
        <v>213</v>
      </c>
      <c r="V122" s="56" t="s">
        <v>213</v>
      </c>
      <c r="W122" s="56" t="s">
        <v>213</v>
      </c>
      <c r="X122" s="59" t="s">
        <v>213</v>
      </c>
      <c r="Y122" s="56" t="s">
        <v>213</v>
      </c>
      <c r="Z122" s="56" t="s">
        <v>213</v>
      </c>
    </row>
    <row r="123" spans="1:26" ht="10.5">
      <c r="A123" s="55" t="s">
        <v>305</v>
      </c>
      <c r="B123" s="56">
        <v>-3977</v>
      </c>
      <c r="C123" s="56">
        <v>-3977</v>
      </c>
      <c r="D123" s="56">
        <v>11485</v>
      </c>
      <c r="E123" s="56">
        <v>11485</v>
      </c>
      <c r="F123" s="56">
        <v>10890</v>
      </c>
      <c r="G123" s="57">
        <f>E123-F123</f>
        <v>595</v>
      </c>
      <c r="H123" s="57">
        <f>D123-F123</f>
        <v>595</v>
      </c>
      <c r="I123" s="56">
        <v>4102398</v>
      </c>
      <c r="J123" s="58">
        <f>(I123*B8)/13</f>
        <v>157784.53846153847</v>
      </c>
      <c r="K123" s="58">
        <v>10884119</v>
      </c>
      <c r="L123" s="58">
        <f>(K123*B4)/85</f>
        <v>59542.53335294117</v>
      </c>
      <c r="M123" s="58">
        <f t="shared" si="20"/>
        <v>-338045</v>
      </c>
      <c r="N123" s="56" t="s">
        <v>395</v>
      </c>
      <c r="O123" s="56">
        <v>675000</v>
      </c>
      <c r="P123" s="56">
        <v>0</v>
      </c>
      <c r="Q123" s="59">
        <v>675000</v>
      </c>
      <c r="R123" s="56">
        <v>700000</v>
      </c>
      <c r="S123" s="60"/>
      <c r="T123" s="61">
        <f t="shared" si="21"/>
        <v>-51701</v>
      </c>
      <c r="U123" s="56" t="s">
        <v>213</v>
      </c>
      <c r="V123" s="56" t="s">
        <v>213</v>
      </c>
      <c r="W123" s="56" t="s">
        <v>213</v>
      </c>
      <c r="X123" s="59" t="s">
        <v>213</v>
      </c>
      <c r="Y123" s="56" t="s">
        <v>213</v>
      </c>
      <c r="Z123" s="56" t="s">
        <v>213</v>
      </c>
    </row>
    <row r="124" spans="1:26" ht="10.5">
      <c r="A124" s="55" t="s">
        <v>306</v>
      </c>
      <c r="B124" s="56" t="s">
        <v>213</v>
      </c>
      <c r="C124" s="56">
        <v>-1950</v>
      </c>
      <c r="D124" s="56" t="s">
        <v>213</v>
      </c>
      <c r="E124" s="56">
        <v>10010</v>
      </c>
      <c r="F124" s="56">
        <v>10890</v>
      </c>
      <c r="G124" s="57">
        <f>E124-F124</f>
        <v>-880</v>
      </c>
      <c r="H124" s="57" t="s">
        <v>213</v>
      </c>
      <c r="I124" s="56">
        <v>4181429</v>
      </c>
      <c r="J124" s="58">
        <f>(I124*B8)/13</f>
        <v>160824.1923076923</v>
      </c>
      <c r="K124" s="58">
        <v>20609361</v>
      </c>
      <c r="L124" s="58">
        <f>(K124*B4)/85</f>
        <v>112745.32782352941</v>
      </c>
      <c r="M124" s="58">
        <f t="shared" si="20"/>
        <v>-165750</v>
      </c>
      <c r="N124" s="56" t="s">
        <v>270</v>
      </c>
      <c r="O124" s="56">
        <v>1642089</v>
      </c>
      <c r="P124" s="56">
        <v>0</v>
      </c>
      <c r="Q124" s="59">
        <v>1642089</v>
      </c>
      <c r="R124" s="56">
        <v>0</v>
      </c>
      <c r="S124" s="62"/>
      <c r="T124" s="61">
        <f t="shared" si="21"/>
        <v>-25350</v>
      </c>
      <c r="U124" s="56" t="s">
        <v>213</v>
      </c>
      <c r="V124" s="56" t="s">
        <v>213</v>
      </c>
      <c r="W124" s="56" t="s">
        <v>213</v>
      </c>
      <c r="X124" s="59" t="s">
        <v>213</v>
      </c>
      <c r="Y124" s="56" t="s">
        <v>213</v>
      </c>
      <c r="Z124" s="56" t="s">
        <v>213</v>
      </c>
    </row>
    <row r="125" spans="1:26" ht="10.5">
      <c r="A125" s="55" t="s">
        <v>320</v>
      </c>
      <c r="B125" s="56" t="s">
        <v>213</v>
      </c>
      <c r="C125" s="56" t="s">
        <v>213</v>
      </c>
      <c r="D125" s="56" t="s">
        <v>213</v>
      </c>
      <c r="E125" s="56" t="s">
        <v>213</v>
      </c>
      <c r="F125" s="56">
        <v>10890</v>
      </c>
      <c r="G125" s="57" t="s">
        <v>213</v>
      </c>
      <c r="H125" s="57" t="s">
        <v>213</v>
      </c>
      <c r="I125" s="56" t="s">
        <v>213</v>
      </c>
      <c r="J125" s="58" t="s">
        <v>213</v>
      </c>
      <c r="K125" s="58" t="s">
        <v>213</v>
      </c>
      <c r="L125" s="58" t="s">
        <v>213</v>
      </c>
      <c r="M125" s="58" t="s">
        <v>83</v>
      </c>
      <c r="N125" s="56" t="s">
        <v>278</v>
      </c>
      <c r="O125" s="56">
        <v>725000</v>
      </c>
      <c r="P125" s="56">
        <v>18500</v>
      </c>
      <c r="Q125" s="59">
        <v>743500</v>
      </c>
      <c r="R125" s="56">
        <v>580000</v>
      </c>
      <c r="S125" s="62"/>
      <c r="T125" s="61" t="s">
        <v>83</v>
      </c>
      <c r="U125" s="56" t="s">
        <v>213</v>
      </c>
      <c r="V125" s="56" t="s">
        <v>213</v>
      </c>
      <c r="W125" s="56" t="s">
        <v>213</v>
      </c>
      <c r="X125" s="59" t="s">
        <v>213</v>
      </c>
      <c r="Y125" s="56" t="s">
        <v>213</v>
      </c>
      <c r="Z125" s="56" t="s">
        <v>213</v>
      </c>
    </row>
    <row r="126" spans="1:26" ht="10.5">
      <c r="A126" s="55" t="s">
        <v>111</v>
      </c>
      <c r="B126" s="56">
        <v>-4330</v>
      </c>
      <c r="C126" s="56">
        <v>-2570</v>
      </c>
      <c r="D126" s="56">
        <v>10240</v>
      </c>
      <c r="E126" s="56">
        <v>13330</v>
      </c>
      <c r="F126" s="56">
        <v>10890</v>
      </c>
      <c r="G126" s="57">
        <f>E126-F126</f>
        <v>2440</v>
      </c>
      <c r="H126" s="57">
        <f>D126-F126</f>
        <v>-650</v>
      </c>
      <c r="I126" s="56">
        <v>9032991</v>
      </c>
      <c r="J126" s="58">
        <f>(I126*B8)/13</f>
        <v>347422.73076923075</v>
      </c>
      <c r="K126" s="58">
        <v>5526816</v>
      </c>
      <c r="L126" s="58">
        <f>(K126*B4)/85</f>
        <v>30234.934588235294</v>
      </c>
      <c r="M126" s="58">
        <f t="shared" si="20"/>
        <v>-218450</v>
      </c>
      <c r="N126" s="56" t="s">
        <v>403</v>
      </c>
      <c r="O126" s="56">
        <v>500000</v>
      </c>
      <c r="P126" s="56">
        <v>2500</v>
      </c>
      <c r="Q126" s="59">
        <v>502500</v>
      </c>
      <c r="R126" s="56">
        <v>140000</v>
      </c>
      <c r="S126" s="62"/>
      <c r="T126" s="61">
        <f t="shared" si="21"/>
        <v>-33410</v>
      </c>
      <c r="U126" s="56" t="s">
        <v>213</v>
      </c>
      <c r="V126" s="56" t="s">
        <v>213</v>
      </c>
      <c r="W126" s="56" t="s">
        <v>213</v>
      </c>
      <c r="X126" s="59" t="s">
        <v>213</v>
      </c>
      <c r="Y126" s="56" t="s">
        <v>213</v>
      </c>
      <c r="Z126" s="56" t="s">
        <v>213</v>
      </c>
    </row>
    <row r="127" spans="1:26" ht="10.5">
      <c r="A127" s="55" t="s">
        <v>178</v>
      </c>
      <c r="B127" s="56">
        <v>-4704</v>
      </c>
      <c r="C127" s="56">
        <v>-3520</v>
      </c>
      <c r="D127" s="56">
        <v>8392</v>
      </c>
      <c r="E127" s="56">
        <v>7948</v>
      </c>
      <c r="F127" s="56">
        <v>10890</v>
      </c>
      <c r="G127" s="57">
        <f>E127-F127</f>
        <v>-2942</v>
      </c>
      <c r="H127" s="57">
        <f>D127-F127</f>
        <v>-2498</v>
      </c>
      <c r="I127" s="56">
        <v>4468682</v>
      </c>
      <c r="J127" s="58">
        <f>(I127*B8)/13</f>
        <v>171872.38461538462</v>
      </c>
      <c r="K127" s="58">
        <v>7018389</v>
      </c>
      <c r="L127" s="58">
        <f>(K127*B4)/85</f>
        <v>38394.71629411765</v>
      </c>
      <c r="M127" s="58">
        <f t="shared" si="20"/>
        <v>-299200</v>
      </c>
      <c r="N127" s="56" t="s">
        <v>218</v>
      </c>
      <c r="O127" s="56">
        <v>750000</v>
      </c>
      <c r="P127" s="56">
        <v>10500</v>
      </c>
      <c r="Q127" s="59">
        <v>760500</v>
      </c>
      <c r="R127" s="56">
        <v>265000</v>
      </c>
      <c r="S127" s="60"/>
      <c r="T127" s="61">
        <f t="shared" si="21"/>
        <v>-45760</v>
      </c>
      <c r="U127" s="56" t="s">
        <v>213</v>
      </c>
      <c r="V127" s="56" t="s">
        <v>213</v>
      </c>
      <c r="W127" s="56" t="s">
        <v>213</v>
      </c>
      <c r="X127" s="59" t="s">
        <v>213</v>
      </c>
      <c r="Y127" s="56" t="s">
        <v>213</v>
      </c>
      <c r="Z127" s="56" t="s">
        <v>213</v>
      </c>
    </row>
    <row r="128" spans="1:26" ht="10.5">
      <c r="A128" s="55" t="s">
        <v>179</v>
      </c>
      <c r="B128" s="56" t="s">
        <v>213</v>
      </c>
      <c r="C128" s="56">
        <v>-3089</v>
      </c>
      <c r="D128" s="56" t="s">
        <v>213</v>
      </c>
      <c r="E128" s="56">
        <v>8360</v>
      </c>
      <c r="F128" s="56">
        <v>10890</v>
      </c>
      <c r="G128" s="57">
        <f>E128-F128</f>
        <v>-2530</v>
      </c>
      <c r="H128" s="57" t="s">
        <v>213</v>
      </c>
      <c r="I128" s="56">
        <v>2566423</v>
      </c>
      <c r="J128" s="58">
        <f>(I128*B8)/13</f>
        <v>98708.57692307692</v>
      </c>
      <c r="K128" s="58">
        <v>9145222</v>
      </c>
      <c r="L128" s="58">
        <f>(K128*B4)/85</f>
        <v>50029.743882352945</v>
      </c>
      <c r="M128" s="58">
        <f t="shared" si="20"/>
        <v>-262565</v>
      </c>
      <c r="N128" s="56" t="s">
        <v>171</v>
      </c>
      <c r="O128" s="56">
        <v>861000</v>
      </c>
      <c r="P128" s="56">
        <v>0</v>
      </c>
      <c r="Q128" s="59">
        <v>861000</v>
      </c>
      <c r="R128" s="56">
        <v>260000</v>
      </c>
      <c r="S128" s="60"/>
      <c r="T128" s="61">
        <f t="shared" si="21"/>
        <v>-40157</v>
      </c>
      <c r="U128" s="56" t="s">
        <v>213</v>
      </c>
      <c r="V128" s="56" t="s">
        <v>213</v>
      </c>
      <c r="W128" s="56" t="s">
        <v>213</v>
      </c>
      <c r="X128" s="59" t="s">
        <v>213</v>
      </c>
      <c r="Y128" s="56" t="s">
        <v>213</v>
      </c>
      <c r="Z128" s="56" t="s">
        <v>213</v>
      </c>
    </row>
    <row r="129" spans="1:26" ht="10.5">
      <c r="A129" s="64"/>
      <c r="B129" s="65"/>
      <c r="C129" s="65"/>
      <c r="D129" s="65"/>
      <c r="E129" s="65"/>
      <c r="F129" s="65"/>
      <c r="G129" s="66"/>
      <c r="H129" s="66"/>
      <c r="I129" s="64"/>
      <c r="J129" s="67"/>
      <c r="K129" s="67"/>
      <c r="L129" s="67"/>
      <c r="M129" s="67"/>
      <c r="N129" s="65"/>
      <c r="O129" s="65"/>
      <c r="P129" s="65"/>
      <c r="Q129" s="65"/>
      <c r="R129" s="65"/>
      <c r="S129" s="68"/>
      <c r="T129" s="69"/>
      <c r="U129" s="65"/>
      <c r="V129" s="65"/>
      <c r="W129" s="65"/>
      <c r="X129" s="65"/>
      <c r="Y129" s="65"/>
      <c r="Z129" s="65"/>
    </row>
    <row r="130" spans="1:26" ht="10.5">
      <c r="A130" s="70"/>
      <c r="B130" s="71"/>
      <c r="C130" s="71"/>
      <c r="D130" s="71"/>
      <c r="E130" s="71"/>
      <c r="F130" s="71"/>
      <c r="G130" s="72"/>
      <c r="H130" s="72"/>
      <c r="I130" s="70"/>
      <c r="J130" s="73"/>
      <c r="K130" s="73"/>
      <c r="L130" s="73"/>
      <c r="M130" s="73"/>
      <c r="N130" s="71"/>
      <c r="O130" s="71"/>
      <c r="P130" s="71"/>
      <c r="Q130" s="71"/>
      <c r="R130" s="71"/>
      <c r="S130" s="74"/>
      <c r="T130" s="75"/>
      <c r="U130" s="71"/>
      <c r="V130" s="71"/>
      <c r="W130" s="71"/>
      <c r="X130" s="71"/>
      <c r="Y130" s="71"/>
      <c r="Z130" s="71"/>
    </row>
    <row r="131" spans="1:26" ht="10.5">
      <c r="A131" s="76" t="s">
        <v>268</v>
      </c>
      <c r="B131" s="77"/>
      <c r="C131" s="77"/>
      <c r="D131" s="77"/>
      <c r="E131" s="77"/>
      <c r="F131" s="77"/>
      <c r="G131" s="77"/>
      <c r="H131" s="77"/>
      <c r="I131" s="77"/>
      <c r="J131" s="78"/>
      <c r="K131" s="79"/>
      <c r="L131" s="78"/>
      <c r="M131" s="78"/>
      <c r="N131" s="77"/>
      <c r="O131" s="77"/>
      <c r="P131" s="77"/>
      <c r="Q131" s="77"/>
      <c r="R131" s="77"/>
      <c r="S131" s="80"/>
      <c r="T131" s="31"/>
      <c r="U131" s="77"/>
      <c r="V131" s="77"/>
      <c r="W131" s="77"/>
      <c r="X131" s="77"/>
      <c r="Y131" s="77"/>
      <c r="Z131" s="77"/>
    </row>
    <row r="132" spans="1:26" ht="10.5">
      <c r="A132" s="32" t="s">
        <v>248</v>
      </c>
      <c r="B132" s="33" t="s">
        <v>182</v>
      </c>
      <c r="C132" s="34" t="s">
        <v>182</v>
      </c>
      <c r="D132" s="33" t="s">
        <v>144</v>
      </c>
      <c r="E132" s="34" t="s">
        <v>144</v>
      </c>
      <c r="F132" s="35" t="s">
        <v>242</v>
      </c>
      <c r="G132" s="35" t="s">
        <v>225</v>
      </c>
      <c r="H132" s="35" t="s">
        <v>225</v>
      </c>
      <c r="I132" s="36" t="s">
        <v>335</v>
      </c>
      <c r="J132" s="37" t="s">
        <v>332</v>
      </c>
      <c r="K132" s="38" t="s">
        <v>309</v>
      </c>
      <c r="L132" s="38" t="s">
        <v>250</v>
      </c>
      <c r="M132" s="39" t="s">
        <v>73</v>
      </c>
      <c r="N132" s="40" t="s">
        <v>157</v>
      </c>
      <c r="O132" s="40" t="s">
        <v>381</v>
      </c>
      <c r="P132" s="40" t="s">
        <v>381</v>
      </c>
      <c r="Q132" s="40" t="s">
        <v>381</v>
      </c>
      <c r="R132" s="40" t="s">
        <v>381</v>
      </c>
      <c r="S132" s="41"/>
      <c r="T132" s="39" t="s">
        <v>63</v>
      </c>
      <c r="U132" s="42" t="s">
        <v>189</v>
      </c>
      <c r="V132" s="42" t="s">
        <v>189</v>
      </c>
      <c r="W132" s="42" t="s">
        <v>189</v>
      </c>
      <c r="X132" s="42" t="s">
        <v>189</v>
      </c>
      <c r="Y132" s="42" t="s">
        <v>189</v>
      </c>
      <c r="Z132" s="42" t="s">
        <v>189</v>
      </c>
    </row>
    <row r="133" spans="1:26" ht="10.5">
      <c r="A133" s="44"/>
      <c r="B133" s="45" t="s">
        <v>181</v>
      </c>
      <c r="C133" s="46" t="s">
        <v>389</v>
      </c>
      <c r="D133" s="45" t="s">
        <v>147</v>
      </c>
      <c r="E133" s="46" t="s">
        <v>149</v>
      </c>
      <c r="F133" s="47" t="s">
        <v>243</v>
      </c>
      <c r="G133" s="47" t="s">
        <v>392</v>
      </c>
      <c r="H133" s="47" t="s">
        <v>356</v>
      </c>
      <c r="I133" s="48" t="s">
        <v>284</v>
      </c>
      <c r="J133" s="49" t="s">
        <v>285</v>
      </c>
      <c r="K133" s="50" t="s">
        <v>284</v>
      </c>
      <c r="L133" s="50" t="s">
        <v>184</v>
      </c>
      <c r="M133" s="51" t="s">
        <v>180</v>
      </c>
      <c r="N133" s="52">
        <v>-2010</v>
      </c>
      <c r="O133" s="52" t="s">
        <v>197</v>
      </c>
      <c r="P133" s="52" t="s">
        <v>241</v>
      </c>
      <c r="Q133" s="52" t="s">
        <v>236</v>
      </c>
      <c r="R133" s="52" t="s">
        <v>222</v>
      </c>
      <c r="S133" s="53"/>
      <c r="T133" s="51" t="s">
        <v>65</v>
      </c>
      <c r="U133" s="54"/>
      <c r="V133" s="54" t="s">
        <v>352</v>
      </c>
      <c r="W133" s="54" t="s">
        <v>224</v>
      </c>
      <c r="X133" s="54" t="s">
        <v>177</v>
      </c>
      <c r="Y133" s="54" t="s">
        <v>259</v>
      </c>
      <c r="Z133" s="54" t="s">
        <v>198</v>
      </c>
    </row>
    <row r="134" spans="1:26" ht="10.5">
      <c r="A134" s="55" t="s">
        <v>307</v>
      </c>
      <c r="B134" s="56">
        <v>-4046</v>
      </c>
      <c r="C134" s="56">
        <v>-2796</v>
      </c>
      <c r="D134" s="56">
        <v>8616</v>
      </c>
      <c r="E134" s="56">
        <v>9706</v>
      </c>
      <c r="F134" s="56">
        <v>10890</v>
      </c>
      <c r="G134" s="57">
        <f aca="true" t="shared" si="22" ref="G134:G145">E134-F134</f>
        <v>-1184</v>
      </c>
      <c r="H134" s="57">
        <f>D134-F134</f>
        <v>-2274</v>
      </c>
      <c r="I134" s="84">
        <v>8591421</v>
      </c>
      <c r="J134" s="58">
        <f>(I134*B8)/13</f>
        <v>330439.26923076925</v>
      </c>
      <c r="K134" s="58">
        <v>29587236</v>
      </c>
      <c r="L134" s="58">
        <f>(K134*B4)/85</f>
        <v>161859.5851764706</v>
      </c>
      <c r="M134" s="58">
        <f aca="true" t="shared" si="23" ref="M134:M145">85*C134</f>
        <v>-237660</v>
      </c>
      <c r="N134" s="56" t="s">
        <v>406</v>
      </c>
      <c r="O134" s="56">
        <v>1500000</v>
      </c>
      <c r="P134" s="56">
        <v>3000</v>
      </c>
      <c r="Q134" s="59">
        <v>1503000</v>
      </c>
      <c r="R134" s="56">
        <v>1800000</v>
      </c>
      <c r="S134" s="62"/>
      <c r="T134" s="61">
        <f aca="true" t="shared" si="24" ref="T134:T145">13*C134</f>
        <v>-36348</v>
      </c>
      <c r="U134" s="56" t="s">
        <v>375</v>
      </c>
      <c r="V134" s="56">
        <v>1220000</v>
      </c>
      <c r="W134" s="56">
        <v>37703</v>
      </c>
      <c r="X134" s="59">
        <v>1257703</v>
      </c>
      <c r="Y134" s="56">
        <v>0</v>
      </c>
      <c r="Z134" s="56">
        <v>250000</v>
      </c>
    </row>
    <row r="135" spans="1:26" ht="10.5">
      <c r="A135" s="55" t="s">
        <v>308</v>
      </c>
      <c r="B135" s="56">
        <v>-2574</v>
      </c>
      <c r="C135" s="56">
        <v>-2574</v>
      </c>
      <c r="D135" s="56">
        <v>9168</v>
      </c>
      <c r="E135" s="56">
        <v>9168</v>
      </c>
      <c r="F135" s="56">
        <v>10890</v>
      </c>
      <c r="G135" s="57">
        <f t="shared" si="22"/>
        <v>-1722</v>
      </c>
      <c r="H135" s="57">
        <f>D135-F135</f>
        <v>-1722</v>
      </c>
      <c r="I135" s="84">
        <v>4938930</v>
      </c>
      <c r="J135" s="58">
        <f>(I135*B8)/13</f>
        <v>189958.84615384616</v>
      </c>
      <c r="K135" s="58">
        <v>19056237</v>
      </c>
      <c r="L135" s="58">
        <f>(K135*B4)/85</f>
        <v>104248.82594117647</v>
      </c>
      <c r="M135" s="58">
        <f t="shared" si="23"/>
        <v>-218790</v>
      </c>
      <c r="N135" s="56" t="s">
        <v>384</v>
      </c>
      <c r="O135" s="56">
        <v>1100000</v>
      </c>
      <c r="P135" s="56">
        <v>0</v>
      </c>
      <c r="Q135" s="59">
        <v>1100000</v>
      </c>
      <c r="R135" s="56">
        <v>360000</v>
      </c>
      <c r="S135" s="62"/>
      <c r="T135" s="61">
        <f t="shared" si="24"/>
        <v>-33462</v>
      </c>
      <c r="U135" s="56" t="s">
        <v>213</v>
      </c>
      <c r="V135" s="56" t="s">
        <v>213</v>
      </c>
      <c r="W135" s="56" t="s">
        <v>213</v>
      </c>
      <c r="X135" s="59" t="s">
        <v>213</v>
      </c>
      <c r="Y135" s="56" t="s">
        <v>213</v>
      </c>
      <c r="Z135" s="56" t="s">
        <v>213</v>
      </c>
    </row>
    <row r="136" spans="1:26" ht="10.5">
      <c r="A136" s="55" t="s">
        <v>130</v>
      </c>
      <c r="B136" s="56" t="s">
        <v>213</v>
      </c>
      <c r="C136" s="56">
        <v>-2385</v>
      </c>
      <c r="D136" s="56" t="s">
        <v>213</v>
      </c>
      <c r="E136" s="56">
        <v>11876</v>
      </c>
      <c r="F136" s="56">
        <v>10890</v>
      </c>
      <c r="G136" s="57">
        <f t="shared" si="22"/>
        <v>986</v>
      </c>
      <c r="H136" s="57" t="s">
        <v>213</v>
      </c>
      <c r="I136" s="84">
        <v>6191021</v>
      </c>
      <c r="J136" s="58">
        <f>(I136*B8)/13</f>
        <v>238116.1923076923</v>
      </c>
      <c r="K136" s="58">
        <v>21309949</v>
      </c>
      <c r="L136" s="58">
        <f>(K136*B4)/85</f>
        <v>116577.95629411766</v>
      </c>
      <c r="M136" s="58">
        <f t="shared" si="23"/>
        <v>-202725</v>
      </c>
      <c r="N136" s="56" t="s">
        <v>354</v>
      </c>
      <c r="O136" s="56" t="s">
        <v>83</v>
      </c>
      <c r="P136" s="56" t="s">
        <v>83</v>
      </c>
      <c r="Q136" s="59" t="s">
        <v>83</v>
      </c>
      <c r="R136" s="56" t="s">
        <v>83</v>
      </c>
      <c r="S136" s="62"/>
      <c r="T136" s="61">
        <f t="shared" si="24"/>
        <v>-31005</v>
      </c>
      <c r="U136" s="56" t="s">
        <v>213</v>
      </c>
      <c r="V136" s="56" t="s">
        <v>213</v>
      </c>
      <c r="W136" s="56" t="s">
        <v>213</v>
      </c>
      <c r="X136" s="59" t="s">
        <v>213</v>
      </c>
      <c r="Y136" s="56" t="s">
        <v>213</v>
      </c>
      <c r="Z136" s="56" t="s">
        <v>213</v>
      </c>
    </row>
    <row r="137" spans="1:26" ht="10.5">
      <c r="A137" s="55" t="s">
        <v>340</v>
      </c>
      <c r="B137" s="56">
        <v>-4461</v>
      </c>
      <c r="C137" s="56">
        <v>-3488</v>
      </c>
      <c r="D137" s="56">
        <v>10486</v>
      </c>
      <c r="E137" s="56">
        <v>13743</v>
      </c>
      <c r="F137" s="56">
        <v>10890</v>
      </c>
      <c r="G137" s="57">
        <f t="shared" si="22"/>
        <v>2853</v>
      </c>
      <c r="H137" s="57">
        <f>D137-F137</f>
        <v>-404</v>
      </c>
      <c r="I137" s="84">
        <v>12353487</v>
      </c>
      <c r="J137" s="58">
        <f>(I137*B8)/13</f>
        <v>475134.1153846154</v>
      </c>
      <c r="K137" s="58">
        <v>22298856</v>
      </c>
      <c r="L137" s="58">
        <f>(K137*B4)/85</f>
        <v>121987.85929411766</v>
      </c>
      <c r="M137" s="58">
        <f t="shared" si="23"/>
        <v>-296480</v>
      </c>
      <c r="N137" s="56" t="s">
        <v>231</v>
      </c>
      <c r="O137" s="56">
        <v>1250000</v>
      </c>
      <c r="P137" s="56">
        <v>26000</v>
      </c>
      <c r="Q137" s="59">
        <v>1276000</v>
      </c>
      <c r="R137" s="56">
        <v>500000</v>
      </c>
      <c r="S137" s="62"/>
      <c r="T137" s="61">
        <f t="shared" si="24"/>
        <v>-45344</v>
      </c>
      <c r="U137" s="56" t="s">
        <v>397</v>
      </c>
      <c r="V137" s="56">
        <v>2040000</v>
      </c>
      <c r="W137" s="56">
        <v>0</v>
      </c>
      <c r="X137" s="59">
        <v>2040000</v>
      </c>
      <c r="Y137" s="56">
        <v>0</v>
      </c>
      <c r="Z137" s="56">
        <v>150000</v>
      </c>
    </row>
    <row r="138" spans="1:26" ht="10.5">
      <c r="A138" s="55" t="s">
        <v>43</v>
      </c>
      <c r="B138" s="56">
        <v>-7984</v>
      </c>
      <c r="C138" s="56">
        <v>-4120</v>
      </c>
      <c r="D138" s="56">
        <v>11234</v>
      </c>
      <c r="E138" s="56">
        <v>9023</v>
      </c>
      <c r="F138" s="56">
        <v>10890</v>
      </c>
      <c r="G138" s="57">
        <f t="shared" si="22"/>
        <v>-1867</v>
      </c>
      <c r="H138" s="57">
        <f>D138-F138</f>
        <v>344</v>
      </c>
      <c r="I138" s="84">
        <v>19285038</v>
      </c>
      <c r="J138" s="58">
        <f>(I138*B8)/13</f>
        <v>741732.2307692308</v>
      </c>
      <c r="K138" s="58">
        <v>24398253</v>
      </c>
      <c r="L138" s="58">
        <f>(K138*B4)/85</f>
        <v>133472.79582352942</v>
      </c>
      <c r="M138" s="58">
        <f t="shared" si="23"/>
        <v>-350200</v>
      </c>
      <c r="N138" s="56" t="s">
        <v>361</v>
      </c>
      <c r="O138" s="56">
        <v>1100000</v>
      </c>
      <c r="P138" s="56">
        <v>285838</v>
      </c>
      <c r="Q138" s="59">
        <v>1385838</v>
      </c>
      <c r="R138" s="56">
        <v>650000</v>
      </c>
      <c r="S138" s="62"/>
      <c r="T138" s="61">
        <f t="shared" si="24"/>
        <v>-53560</v>
      </c>
      <c r="U138" s="56" t="s">
        <v>400</v>
      </c>
      <c r="V138" s="56">
        <v>2300000</v>
      </c>
      <c r="W138" s="56">
        <v>0</v>
      </c>
      <c r="X138" s="59">
        <v>2300000</v>
      </c>
      <c r="Y138" s="56">
        <v>1400000</v>
      </c>
      <c r="Z138" s="56">
        <v>675000</v>
      </c>
    </row>
    <row r="139" spans="1:26" ht="10.5">
      <c r="A139" s="55" t="s">
        <v>44</v>
      </c>
      <c r="B139" s="56">
        <v>-4044</v>
      </c>
      <c r="C139" s="56">
        <v>-3482</v>
      </c>
      <c r="D139" s="56">
        <v>10304</v>
      </c>
      <c r="E139" s="56">
        <v>15317</v>
      </c>
      <c r="F139" s="56">
        <v>10890</v>
      </c>
      <c r="G139" s="57">
        <f t="shared" si="22"/>
        <v>4427</v>
      </c>
      <c r="H139" s="57">
        <f>D139-F139</f>
        <v>-586</v>
      </c>
      <c r="I139" s="84">
        <v>6967208</v>
      </c>
      <c r="J139" s="58">
        <f>(I139*B8)/13</f>
        <v>267969.53846153844</v>
      </c>
      <c r="K139" s="58">
        <v>24421437</v>
      </c>
      <c r="L139" s="58">
        <f>(K139*B4)/85</f>
        <v>133599.62594117646</v>
      </c>
      <c r="M139" s="58">
        <f t="shared" si="23"/>
        <v>-295970</v>
      </c>
      <c r="N139" s="56" t="s">
        <v>326</v>
      </c>
      <c r="O139" s="56">
        <v>2300000</v>
      </c>
      <c r="P139" s="56">
        <v>5000</v>
      </c>
      <c r="Q139" s="59">
        <v>2305000</v>
      </c>
      <c r="R139" s="56">
        <v>265000</v>
      </c>
      <c r="S139" s="62"/>
      <c r="T139" s="61">
        <f t="shared" si="24"/>
        <v>-45266</v>
      </c>
      <c r="U139" s="56" t="s">
        <v>221</v>
      </c>
      <c r="V139" s="56">
        <v>1600000</v>
      </c>
      <c r="W139" s="56">
        <v>6000</v>
      </c>
      <c r="X139" s="59">
        <v>1606000</v>
      </c>
      <c r="Y139" s="56">
        <v>300000</v>
      </c>
      <c r="Z139" s="56">
        <v>250000</v>
      </c>
    </row>
    <row r="140" spans="1:26" ht="10.5">
      <c r="A140" s="55" t="s">
        <v>45</v>
      </c>
      <c r="B140" s="56" t="s">
        <v>213</v>
      </c>
      <c r="C140" s="56">
        <v>-4696</v>
      </c>
      <c r="D140" s="56" t="s">
        <v>213</v>
      </c>
      <c r="E140" s="56">
        <v>10792</v>
      </c>
      <c r="F140" s="56">
        <v>10890</v>
      </c>
      <c r="G140" s="57">
        <f t="shared" si="22"/>
        <v>-98</v>
      </c>
      <c r="H140" s="57" t="s">
        <v>213</v>
      </c>
      <c r="I140" s="84">
        <v>3587371</v>
      </c>
      <c r="J140" s="58">
        <f>(I140*B8)/13</f>
        <v>137975.8076923077</v>
      </c>
      <c r="K140" s="58">
        <v>26233929</v>
      </c>
      <c r="L140" s="58">
        <f>(K140*B4)/85</f>
        <v>143515.02335294118</v>
      </c>
      <c r="M140" s="58">
        <f t="shared" si="23"/>
        <v>-399160</v>
      </c>
      <c r="N140" s="56" t="s">
        <v>279</v>
      </c>
      <c r="O140" s="56">
        <v>1383903</v>
      </c>
      <c r="P140" s="56">
        <v>8000</v>
      </c>
      <c r="Q140" s="59">
        <v>1391903</v>
      </c>
      <c r="R140" s="56">
        <v>985444</v>
      </c>
      <c r="S140" s="60"/>
      <c r="T140" s="61">
        <f t="shared" si="24"/>
        <v>-61048</v>
      </c>
      <c r="U140" s="56" t="s">
        <v>213</v>
      </c>
      <c r="V140" s="56" t="s">
        <v>213</v>
      </c>
      <c r="W140" s="56" t="s">
        <v>213</v>
      </c>
      <c r="X140" s="59" t="s">
        <v>213</v>
      </c>
      <c r="Y140" s="56" t="s">
        <v>213</v>
      </c>
      <c r="Z140" s="56" t="s">
        <v>213</v>
      </c>
    </row>
    <row r="141" spans="1:26" ht="10.5">
      <c r="A141" s="55" t="s">
        <v>46</v>
      </c>
      <c r="B141" s="56">
        <v>-2412</v>
      </c>
      <c r="C141" s="56">
        <v>-2412</v>
      </c>
      <c r="D141" s="56">
        <v>9144</v>
      </c>
      <c r="E141" s="56">
        <v>9144</v>
      </c>
      <c r="F141" s="56">
        <v>10890</v>
      </c>
      <c r="G141" s="57">
        <f t="shared" si="22"/>
        <v>-1746</v>
      </c>
      <c r="H141" s="57">
        <f>D141-F141</f>
        <v>-1746</v>
      </c>
      <c r="I141" s="84">
        <v>3240150</v>
      </c>
      <c r="J141" s="58">
        <f>(I141*B8)/13</f>
        <v>124621.15384615384</v>
      </c>
      <c r="K141" s="58">
        <v>29505906</v>
      </c>
      <c r="L141" s="58">
        <f>(K141*B4)/85</f>
        <v>161414.66223529412</v>
      </c>
      <c r="M141" s="58">
        <f t="shared" si="23"/>
        <v>-205020</v>
      </c>
      <c r="N141" s="56" t="s">
        <v>396</v>
      </c>
      <c r="O141" s="56">
        <v>2400000</v>
      </c>
      <c r="P141" s="56">
        <v>0</v>
      </c>
      <c r="Q141" s="59">
        <v>2400000</v>
      </c>
      <c r="R141" s="56">
        <v>885000</v>
      </c>
      <c r="S141" s="62"/>
      <c r="T141" s="61">
        <f t="shared" si="24"/>
        <v>-31356</v>
      </c>
      <c r="U141" s="56" t="s">
        <v>213</v>
      </c>
      <c r="V141" s="56" t="s">
        <v>213</v>
      </c>
      <c r="W141" s="56" t="s">
        <v>213</v>
      </c>
      <c r="X141" s="59" t="s">
        <v>213</v>
      </c>
      <c r="Y141" s="56" t="s">
        <v>213</v>
      </c>
      <c r="Z141" s="56" t="s">
        <v>213</v>
      </c>
    </row>
    <row r="142" spans="1:26" ht="10.5">
      <c r="A142" s="55" t="s">
        <v>47</v>
      </c>
      <c r="B142" s="56">
        <v>-1476</v>
      </c>
      <c r="C142" s="56">
        <v>-1476</v>
      </c>
      <c r="D142" s="56">
        <v>11580</v>
      </c>
      <c r="E142" s="56">
        <v>11580</v>
      </c>
      <c r="F142" s="56">
        <v>10890</v>
      </c>
      <c r="G142" s="57">
        <f t="shared" si="22"/>
        <v>690</v>
      </c>
      <c r="H142" s="57">
        <f>D142-F142</f>
        <v>690</v>
      </c>
      <c r="I142" s="84">
        <v>3535629</v>
      </c>
      <c r="J142" s="58">
        <f>(I142*B8)/13</f>
        <v>135985.73076923078</v>
      </c>
      <c r="K142" s="58">
        <v>29080117</v>
      </c>
      <c r="L142" s="58">
        <f>(K142*B4)/85</f>
        <v>159085.3459411765</v>
      </c>
      <c r="M142" s="58">
        <f t="shared" si="23"/>
        <v>-125460</v>
      </c>
      <c r="N142" s="56" t="s">
        <v>408</v>
      </c>
      <c r="O142" s="56" t="s">
        <v>66</v>
      </c>
      <c r="P142" s="56" t="s">
        <v>66</v>
      </c>
      <c r="Q142" s="59" t="s">
        <v>66</v>
      </c>
      <c r="R142" s="56" t="s">
        <v>66</v>
      </c>
      <c r="S142" s="62"/>
      <c r="T142" s="61">
        <f t="shared" si="24"/>
        <v>-19188</v>
      </c>
      <c r="U142" s="56" t="s">
        <v>176</v>
      </c>
      <c r="V142" s="56" t="s">
        <v>213</v>
      </c>
      <c r="W142" s="56" t="s">
        <v>213</v>
      </c>
      <c r="X142" s="59" t="s">
        <v>213</v>
      </c>
      <c r="Y142" s="56" t="s">
        <v>213</v>
      </c>
      <c r="Z142" s="56" t="s">
        <v>213</v>
      </c>
    </row>
    <row r="143" spans="1:26" ht="10.5">
      <c r="A143" s="55" t="s">
        <v>48</v>
      </c>
      <c r="B143" s="56">
        <v>-5832</v>
      </c>
      <c r="C143" s="56">
        <v>-5832</v>
      </c>
      <c r="D143" s="56">
        <v>9126</v>
      </c>
      <c r="E143" s="56">
        <v>6990</v>
      </c>
      <c r="F143" s="56">
        <v>10890</v>
      </c>
      <c r="G143" s="57">
        <f t="shared" si="22"/>
        <v>-3900</v>
      </c>
      <c r="H143" s="57">
        <f>D143-F143</f>
        <v>-1764</v>
      </c>
      <c r="I143" s="84">
        <v>6235593</v>
      </c>
      <c r="J143" s="58">
        <f>(I143*B8)/13</f>
        <v>239830.5</v>
      </c>
      <c r="K143" s="58">
        <v>14690174</v>
      </c>
      <c r="L143" s="58">
        <f>(K143*B4)/85</f>
        <v>80363.89305882354</v>
      </c>
      <c r="M143" s="58">
        <f t="shared" si="23"/>
        <v>-495720</v>
      </c>
      <c r="N143" s="56" t="s">
        <v>196</v>
      </c>
      <c r="O143" s="56">
        <v>1175000</v>
      </c>
      <c r="P143" s="56">
        <v>0</v>
      </c>
      <c r="Q143" s="59">
        <v>1175000</v>
      </c>
      <c r="R143" s="56">
        <v>485000</v>
      </c>
      <c r="S143" s="62"/>
      <c r="T143" s="61">
        <f t="shared" si="24"/>
        <v>-75816</v>
      </c>
      <c r="U143" s="56" t="s">
        <v>360</v>
      </c>
      <c r="V143" s="56">
        <v>1155088</v>
      </c>
      <c r="W143" s="56" t="s">
        <v>213</v>
      </c>
      <c r="X143" s="59">
        <v>1155088</v>
      </c>
      <c r="Y143" s="56" t="s">
        <v>213</v>
      </c>
      <c r="Z143" s="56" t="s">
        <v>213</v>
      </c>
    </row>
    <row r="144" spans="1:26" ht="10.5">
      <c r="A144" s="55" t="s">
        <v>49</v>
      </c>
      <c r="B144" s="56">
        <v>-3789</v>
      </c>
      <c r="C144" s="56">
        <v>-2907</v>
      </c>
      <c r="D144" s="56">
        <v>13578</v>
      </c>
      <c r="E144" s="56">
        <v>9399</v>
      </c>
      <c r="F144" s="56">
        <v>10890</v>
      </c>
      <c r="G144" s="57">
        <f t="shared" si="22"/>
        <v>-1491</v>
      </c>
      <c r="H144" s="57">
        <f>D144-F144</f>
        <v>2688</v>
      </c>
      <c r="I144" s="84">
        <v>11481376</v>
      </c>
      <c r="J144" s="58">
        <f>(I144*B8)/13</f>
        <v>441591.3846153846</v>
      </c>
      <c r="K144" s="58">
        <v>33919639</v>
      </c>
      <c r="L144" s="58">
        <f>(K144*B4)/85</f>
        <v>185560.37805882355</v>
      </c>
      <c r="M144" s="58">
        <f t="shared" si="23"/>
        <v>-247095</v>
      </c>
      <c r="N144" s="56" t="s">
        <v>183</v>
      </c>
      <c r="O144" s="56">
        <v>1850004</v>
      </c>
      <c r="P144" s="56">
        <v>0</v>
      </c>
      <c r="Q144" s="59">
        <v>1850004</v>
      </c>
      <c r="R144" s="56">
        <v>1500000</v>
      </c>
      <c r="S144" s="62"/>
      <c r="T144" s="61">
        <f t="shared" si="24"/>
        <v>-37791</v>
      </c>
      <c r="U144" s="56" t="s">
        <v>162</v>
      </c>
      <c r="V144" s="56">
        <v>1307020</v>
      </c>
      <c r="W144" s="56">
        <v>8100</v>
      </c>
      <c r="X144" s="59">
        <v>1315120</v>
      </c>
      <c r="Y144" s="56">
        <v>0</v>
      </c>
      <c r="Z144" s="56">
        <v>50000</v>
      </c>
    </row>
    <row r="145" spans="1:26" ht="10.5">
      <c r="A145" s="55" t="s">
        <v>131</v>
      </c>
      <c r="B145" s="56" t="s">
        <v>213</v>
      </c>
      <c r="C145" s="56">
        <v>-3542</v>
      </c>
      <c r="D145" s="56" t="s">
        <v>213</v>
      </c>
      <c r="E145" s="56">
        <v>9644</v>
      </c>
      <c r="F145" s="56">
        <v>10890</v>
      </c>
      <c r="G145" s="57">
        <f t="shared" si="22"/>
        <v>-1246</v>
      </c>
      <c r="H145" s="57" t="s">
        <v>213</v>
      </c>
      <c r="I145" s="84">
        <v>3544745</v>
      </c>
      <c r="J145" s="58">
        <f>(I145*B8)/13</f>
        <v>136336.34615384616</v>
      </c>
      <c r="K145" s="58">
        <v>12754541</v>
      </c>
      <c r="L145" s="58">
        <f>(K145*B4)/85</f>
        <v>69774.84194117648</v>
      </c>
      <c r="M145" s="58">
        <f t="shared" si="23"/>
        <v>-301070</v>
      </c>
      <c r="N145" s="56" t="s">
        <v>353</v>
      </c>
      <c r="O145" s="56">
        <v>600000</v>
      </c>
      <c r="P145" s="56">
        <v>650</v>
      </c>
      <c r="Q145" s="59">
        <v>600650</v>
      </c>
      <c r="R145" s="56">
        <v>220000</v>
      </c>
      <c r="S145" s="62"/>
      <c r="T145" s="61">
        <f t="shared" si="24"/>
        <v>-46046</v>
      </c>
      <c r="U145" s="56" t="s">
        <v>213</v>
      </c>
      <c r="V145" s="56" t="s">
        <v>213</v>
      </c>
      <c r="W145" s="56" t="s">
        <v>213</v>
      </c>
      <c r="X145" s="59" t="s">
        <v>213</v>
      </c>
      <c r="Y145" s="56" t="s">
        <v>213</v>
      </c>
      <c r="Z145" s="56" t="s">
        <v>213</v>
      </c>
    </row>
    <row r="146" spans="1:26" ht="10.5">
      <c r="A146" s="64"/>
      <c r="B146" s="65"/>
      <c r="C146" s="65"/>
      <c r="D146" s="65"/>
      <c r="E146" s="65"/>
      <c r="F146" s="65"/>
      <c r="G146" s="66"/>
      <c r="H146" s="66"/>
      <c r="I146" s="64"/>
      <c r="J146" s="67"/>
      <c r="K146" s="67"/>
      <c r="L146" s="67"/>
      <c r="M146" s="67"/>
      <c r="N146" s="65"/>
      <c r="O146" s="65"/>
      <c r="P146" s="65"/>
      <c r="Q146" s="65"/>
      <c r="R146" s="65"/>
      <c r="S146" s="68"/>
      <c r="T146" s="69"/>
      <c r="U146" s="65"/>
      <c r="V146" s="65"/>
      <c r="W146" s="65"/>
      <c r="X146" s="65"/>
      <c r="Y146" s="65"/>
      <c r="Z146" s="65"/>
    </row>
    <row r="147" spans="1:26" ht="10.5">
      <c r="A147" s="70"/>
      <c r="B147" s="71"/>
      <c r="C147" s="71"/>
      <c r="D147" s="71"/>
      <c r="E147" s="71"/>
      <c r="F147" s="71"/>
      <c r="G147" s="72"/>
      <c r="H147" s="72"/>
      <c r="I147" s="70"/>
      <c r="J147" s="73"/>
      <c r="K147" s="73"/>
      <c r="L147" s="73"/>
      <c r="M147" s="73"/>
      <c r="N147" s="71"/>
      <c r="O147" s="71"/>
      <c r="P147" s="71"/>
      <c r="Q147" s="71"/>
      <c r="R147" s="71"/>
      <c r="S147" s="74"/>
      <c r="T147" s="75"/>
      <c r="U147" s="71"/>
      <c r="V147" s="71"/>
      <c r="W147" s="71"/>
      <c r="X147" s="71"/>
      <c r="Y147" s="71"/>
      <c r="Z147" s="71"/>
    </row>
    <row r="148" spans="1:26" ht="10.5">
      <c r="A148" s="76" t="s">
        <v>234</v>
      </c>
      <c r="B148" s="77"/>
      <c r="C148" s="77"/>
      <c r="D148" s="77"/>
      <c r="E148" s="77"/>
      <c r="F148" s="77"/>
      <c r="G148" s="77"/>
      <c r="H148" s="77"/>
      <c r="I148" s="77"/>
      <c r="J148" s="78"/>
      <c r="K148" s="79"/>
      <c r="L148" s="78"/>
      <c r="M148" s="78"/>
      <c r="N148" s="77"/>
      <c r="O148" s="77"/>
      <c r="P148" s="77"/>
      <c r="Q148" s="77"/>
      <c r="R148" s="77"/>
      <c r="S148" s="80"/>
      <c r="T148" s="31"/>
      <c r="U148" s="77"/>
      <c r="V148" s="77"/>
      <c r="W148" s="77"/>
      <c r="X148" s="77"/>
      <c r="Y148" s="77"/>
      <c r="Z148" s="77"/>
    </row>
    <row r="149" spans="1:26" ht="10.5">
      <c r="A149" s="85" t="s">
        <v>248</v>
      </c>
      <c r="B149" s="33" t="s">
        <v>182</v>
      </c>
      <c r="C149" s="34" t="s">
        <v>182</v>
      </c>
      <c r="D149" s="33" t="s">
        <v>144</v>
      </c>
      <c r="E149" s="34" t="s">
        <v>144</v>
      </c>
      <c r="F149" s="35" t="s">
        <v>242</v>
      </c>
      <c r="G149" s="35" t="s">
        <v>225</v>
      </c>
      <c r="H149" s="35" t="s">
        <v>225</v>
      </c>
      <c r="I149" s="36" t="s">
        <v>335</v>
      </c>
      <c r="J149" s="37" t="s">
        <v>332</v>
      </c>
      <c r="K149" s="38" t="s">
        <v>309</v>
      </c>
      <c r="L149" s="38" t="s">
        <v>250</v>
      </c>
      <c r="M149" s="39" t="s">
        <v>62</v>
      </c>
      <c r="N149" s="40" t="s">
        <v>157</v>
      </c>
      <c r="O149" s="40" t="s">
        <v>381</v>
      </c>
      <c r="P149" s="40" t="s">
        <v>381</v>
      </c>
      <c r="Q149" s="40" t="s">
        <v>381</v>
      </c>
      <c r="R149" s="40" t="s">
        <v>381</v>
      </c>
      <c r="S149" s="41"/>
      <c r="T149" s="39" t="s">
        <v>63</v>
      </c>
      <c r="U149" s="42" t="s">
        <v>189</v>
      </c>
      <c r="V149" s="42" t="s">
        <v>189</v>
      </c>
      <c r="W149" s="42" t="s">
        <v>189</v>
      </c>
      <c r="X149" s="42" t="s">
        <v>189</v>
      </c>
      <c r="Y149" s="42" t="s">
        <v>189</v>
      </c>
      <c r="Z149" s="42" t="s">
        <v>189</v>
      </c>
    </row>
    <row r="150" spans="1:26" ht="10.5">
      <c r="A150" s="86"/>
      <c r="B150" s="45" t="s">
        <v>181</v>
      </c>
      <c r="C150" s="46" t="s">
        <v>389</v>
      </c>
      <c r="D150" s="45" t="s">
        <v>147</v>
      </c>
      <c r="E150" s="46" t="s">
        <v>149</v>
      </c>
      <c r="F150" s="47" t="s">
        <v>243</v>
      </c>
      <c r="G150" s="47" t="s">
        <v>392</v>
      </c>
      <c r="H150" s="47" t="s">
        <v>356</v>
      </c>
      <c r="I150" s="48" t="s">
        <v>284</v>
      </c>
      <c r="J150" s="49" t="s">
        <v>285</v>
      </c>
      <c r="K150" s="50" t="s">
        <v>284</v>
      </c>
      <c r="L150" s="50" t="s">
        <v>184</v>
      </c>
      <c r="M150" s="51" t="s">
        <v>74</v>
      </c>
      <c r="N150" s="52">
        <v>-2010</v>
      </c>
      <c r="O150" s="52" t="s">
        <v>197</v>
      </c>
      <c r="P150" s="52" t="s">
        <v>241</v>
      </c>
      <c r="Q150" s="52" t="s">
        <v>236</v>
      </c>
      <c r="R150" s="52" t="s">
        <v>222</v>
      </c>
      <c r="S150" s="53"/>
      <c r="T150" s="51" t="s">
        <v>65</v>
      </c>
      <c r="U150" s="54"/>
      <c r="V150" s="54" t="s">
        <v>352</v>
      </c>
      <c r="W150" s="54" t="s">
        <v>224</v>
      </c>
      <c r="X150" s="54" t="s">
        <v>177</v>
      </c>
      <c r="Y150" s="54" t="s">
        <v>259</v>
      </c>
      <c r="Z150" s="54" t="s">
        <v>198</v>
      </c>
    </row>
    <row r="151" spans="1:26" ht="10.5">
      <c r="A151" s="55" t="s">
        <v>132</v>
      </c>
      <c r="B151" s="56">
        <v>-2510</v>
      </c>
      <c r="C151" s="56">
        <v>-2510</v>
      </c>
      <c r="D151" s="56">
        <v>9630</v>
      </c>
      <c r="E151" s="56">
        <v>9630</v>
      </c>
      <c r="F151" s="56">
        <v>10890</v>
      </c>
      <c r="G151" s="57">
        <f aca="true" t="shared" si="25" ref="G151:G162">E151-F151</f>
        <v>-1260</v>
      </c>
      <c r="H151" s="57">
        <f>D151-F151</f>
        <v>-1260</v>
      </c>
      <c r="I151" s="56">
        <v>9588191</v>
      </c>
      <c r="J151" s="58">
        <f>(I151*B8)/13</f>
        <v>368776.57692307694</v>
      </c>
      <c r="K151" s="58">
        <v>66162720</v>
      </c>
      <c r="L151" s="58">
        <f>(K151*B4)/85</f>
        <v>361948.99764705886</v>
      </c>
      <c r="M151" s="58">
        <f aca="true" t="shared" si="26" ref="M151:M162">85*C151</f>
        <v>-213350</v>
      </c>
      <c r="N151" s="56" t="s">
        <v>232</v>
      </c>
      <c r="O151" s="56">
        <v>2100000</v>
      </c>
      <c r="P151" s="56">
        <v>3500</v>
      </c>
      <c r="Q151" s="59">
        <v>2103500</v>
      </c>
      <c r="R151" s="56">
        <v>1500000</v>
      </c>
      <c r="S151" s="62"/>
      <c r="T151" s="61">
        <f aca="true" t="shared" si="27" ref="T151:T162">13*C151</f>
        <v>-32630</v>
      </c>
      <c r="U151" s="56" t="s">
        <v>213</v>
      </c>
      <c r="V151" s="56" t="s">
        <v>213</v>
      </c>
      <c r="W151" s="56" t="s">
        <v>213</v>
      </c>
      <c r="X151" s="59" t="s">
        <v>213</v>
      </c>
      <c r="Y151" s="56" t="s">
        <v>213</v>
      </c>
      <c r="Z151" s="56" t="s">
        <v>213</v>
      </c>
    </row>
    <row r="152" spans="1:26" ht="10.5">
      <c r="A152" s="55" t="s">
        <v>50</v>
      </c>
      <c r="B152" s="56">
        <v>-3400</v>
      </c>
      <c r="C152" s="56">
        <v>-2870</v>
      </c>
      <c r="D152" s="56">
        <v>13258</v>
      </c>
      <c r="E152" s="56">
        <v>8210</v>
      </c>
      <c r="F152" s="56">
        <v>10890</v>
      </c>
      <c r="G152" s="57">
        <f t="shared" si="25"/>
        <v>-2680</v>
      </c>
      <c r="H152" s="57">
        <f>D152-F152</f>
        <v>2368</v>
      </c>
      <c r="I152" s="56">
        <v>6767009</v>
      </c>
      <c r="J152" s="58">
        <f>(I152*B8)/13</f>
        <v>260269.57692307694</v>
      </c>
      <c r="K152" s="58">
        <v>68819806</v>
      </c>
      <c r="L152" s="58">
        <f>(K152*B4)/85</f>
        <v>376484.82105882355</v>
      </c>
      <c r="M152" s="58">
        <f t="shared" si="26"/>
        <v>-243950</v>
      </c>
      <c r="N152" s="56" t="s">
        <v>249</v>
      </c>
      <c r="O152" s="56">
        <v>3751000</v>
      </c>
      <c r="P152" s="56">
        <v>154000</v>
      </c>
      <c r="Q152" s="59">
        <v>3905000</v>
      </c>
      <c r="R152" s="56">
        <v>400000</v>
      </c>
      <c r="S152" s="62"/>
      <c r="T152" s="61">
        <f t="shared" si="27"/>
        <v>-37310</v>
      </c>
      <c r="U152" s="56" t="s">
        <v>330</v>
      </c>
      <c r="V152" s="56">
        <v>1500000</v>
      </c>
      <c r="W152" s="56">
        <v>10572</v>
      </c>
      <c r="X152" s="59">
        <v>1510572</v>
      </c>
      <c r="Y152" s="56">
        <v>0</v>
      </c>
      <c r="Z152" s="56">
        <v>400000</v>
      </c>
    </row>
    <row r="153" spans="1:26" ht="10.5">
      <c r="A153" s="55" t="s">
        <v>133</v>
      </c>
      <c r="B153" s="56" t="s">
        <v>213</v>
      </c>
      <c r="C153" s="56">
        <v>-4808</v>
      </c>
      <c r="D153" s="56" t="s">
        <v>213</v>
      </c>
      <c r="E153" s="56">
        <v>7729</v>
      </c>
      <c r="F153" s="56">
        <v>10890</v>
      </c>
      <c r="G153" s="57">
        <f t="shared" si="25"/>
        <v>-3161</v>
      </c>
      <c r="H153" s="57" t="s">
        <v>213</v>
      </c>
      <c r="I153" s="56">
        <v>8205804</v>
      </c>
      <c r="J153" s="58">
        <f>(I153*B8)/13</f>
        <v>315607.8461538461</v>
      </c>
      <c r="K153" s="58">
        <v>14551275</v>
      </c>
      <c r="L153" s="58">
        <f>(K153*B4)/85</f>
        <v>79604.03382352942</v>
      </c>
      <c r="M153" s="58">
        <f t="shared" si="26"/>
        <v>-408680</v>
      </c>
      <c r="N153" s="56" t="s">
        <v>379</v>
      </c>
      <c r="O153" s="56">
        <v>1200000</v>
      </c>
      <c r="P153" s="56">
        <v>8295</v>
      </c>
      <c r="Q153" s="59">
        <v>1208295</v>
      </c>
      <c r="R153" s="56">
        <v>0</v>
      </c>
      <c r="S153" s="62"/>
      <c r="T153" s="61">
        <f t="shared" si="27"/>
        <v>-62504</v>
      </c>
      <c r="U153" s="56" t="s">
        <v>318</v>
      </c>
      <c r="V153" s="56">
        <v>1274583</v>
      </c>
      <c r="W153" s="56">
        <v>0</v>
      </c>
      <c r="X153" s="59">
        <v>1274583</v>
      </c>
      <c r="Y153" s="56">
        <v>0</v>
      </c>
      <c r="Z153" s="56" t="s">
        <v>213</v>
      </c>
    </row>
    <row r="154" spans="1:26" ht="10.5">
      <c r="A154" s="55" t="s">
        <v>51</v>
      </c>
      <c r="B154" s="56" t="s">
        <v>213</v>
      </c>
      <c r="C154" s="56">
        <v>-2475</v>
      </c>
      <c r="D154" s="56" t="s">
        <v>213</v>
      </c>
      <c r="E154" s="56">
        <v>10206</v>
      </c>
      <c r="F154" s="56">
        <v>10890</v>
      </c>
      <c r="G154" s="57">
        <f t="shared" si="25"/>
        <v>-684</v>
      </c>
      <c r="H154" s="57" t="s">
        <v>213</v>
      </c>
      <c r="I154" s="56">
        <v>10766327</v>
      </c>
      <c r="J154" s="58">
        <f>(I154*B8)/13</f>
        <v>414089.5</v>
      </c>
      <c r="K154" s="58">
        <v>71884525</v>
      </c>
      <c r="L154" s="58">
        <f>(K154*B4)/85</f>
        <v>393250.6367647059</v>
      </c>
      <c r="M154" s="58">
        <f t="shared" si="26"/>
        <v>-210375</v>
      </c>
      <c r="N154" s="56" t="s">
        <v>388</v>
      </c>
      <c r="O154" s="56">
        <v>5166666</v>
      </c>
      <c r="P154" s="56">
        <v>830683</v>
      </c>
      <c r="Q154" s="59">
        <v>5997349</v>
      </c>
      <c r="R154" s="56">
        <v>700000</v>
      </c>
      <c r="S154" s="62"/>
      <c r="T154" s="61">
        <f t="shared" si="27"/>
        <v>-32175</v>
      </c>
      <c r="U154" s="56" t="s">
        <v>213</v>
      </c>
      <c r="V154" s="56" t="s">
        <v>213</v>
      </c>
      <c r="W154" s="56" t="s">
        <v>213</v>
      </c>
      <c r="X154" s="59" t="s">
        <v>213</v>
      </c>
      <c r="Y154" s="56" t="s">
        <v>213</v>
      </c>
      <c r="Z154" s="56" t="s">
        <v>213</v>
      </c>
    </row>
    <row r="155" spans="1:26" ht="10.5">
      <c r="A155" s="55" t="s">
        <v>52</v>
      </c>
      <c r="B155" s="56">
        <v>-3518</v>
      </c>
      <c r="C155" s="56">
        <v>-3518</v>
      </c>
      <c r="D155" s="56">
        <v>8042</v>
      </c>
      <c r="E155" s="56">
        <v>8042</v>
      </c>
      <c r="F155" s="56">
        <v>10890</v>
      </c>
      <c r="G155" s="57">
        <f t="shared" si="25"/>
        <v>-2848</v>
      </c>
      <c r="H155" s="57">
        <f>D155-F155</f>
        <v>-2848</v>
      </c>
      <c r="I155" s="87">
        <v>15515830</v>
      </c>
      <c r="J155" s="58">
        <f>(I155*B8)/13</f>
        <v>596762.6923076923</v>
      </c>
      <c r="K155" s="58">
        <v>48524244</v>
      </c>
      <c r="L155" s="58">
        <f>(K155*B4)/85</f>
        <v>265456.15835294116</v>
      </c>
      <c r="M155" s="58">
        <f t="shared" si="26"/>
        <v>-299030</v>
      </c>
      <c r="N155" s="56" t="s">
        <v>331</v>
      </c>
      <c r="O155" s="56">
        <v>2700000</v>
      </c>
      <c r="P155" s="56">
        <v>13000</v>
      </c>
      <c r="Q155" s="59">
        <v>2713000</v>
      </c>
      <c r="R155" s="56">
        <v>475000</v>
      </c>
      <c r="S155" s="62"/>
      <c r="T155" s="61">
        <f t="shared" si="27"/>
        <v>-45734</v>
      </c>
      <c r="U155" s="56" t="s">
        <v>213</v>
      </c>
      <c r="V155" s="56" t="s">
        <v>213</v>
      </c>
      <c r="W155" s="56" t="s">
        <v>213</v>
      </c>
      <c r="X155" s="59" t="s">
        <v>213</v>
      </c>
      <c r="Y155" s="56" t="s">
        <v>213</v>
      </c>
      <c r="Z155" s="56" t="s">
        <v>213</v>
      </c>
    </row>
    <row r="156" spans="1:26" ht="10.5">
      <c r="A156" s="55" t="s">
        <v>53</v>
      </c>
      <c r="B156" s="56">
        <v>-3190</v>
      </c>
      <c r="C156" s="56">
        <v>-3190</v>
      </c>
      <c r="D156" s="56">
        <v>8640</v>
      </c>
      <c r="E156" s="56">
        <v>8640</v>
      </c>
      <c r="F156" s="56">
        <v>10890</v>
      </c>
      <c r="G156" s="57">
        <f t="shared" si="25"/>
        <v>-2250</v>
      </c>
      <c r="H156" s="57">
        <f>D156-F156</f>
        <v>-2250</v>
      </c>
      <c r="I156" s="56">
        <v>10184136</v>
      </c>
      <c r="J156" s="58">
        <f>(I156*B8)/13</f>
        <v>391697.53846153844</v>
      </c>
      <c r="K156" s="58">
        <v>68715750</v>
      </c>
      <c r="L156" s="58">
        <f>(K156*B4)/85</f>
        <v>375915.57352941175</v>
      </c>
      <c r="M156" s="58">
        <f t="shared" si="26"/>
        <v>-271150</v>
      </c>
      <c r="N156" s="56" t="s">
        <v>219</v>
      </c>
      <c r="O156" s="56">
        <v>4010000</v>
      </c>
      <c r="P156" s="56">
        <v>0</v>
      </c>
      <c r="Q156" s="59">
        <v>4010000</v>
      </c>
      <c r="R156" s="56">
        <v>575000</v>
      </c>
      <c r="S156" s="62"/>
      <c r="T156" s="61">
        <f t="shared" si="27"/>
        <v>-41470</v>
      </c>
      <c r="U156" s="56" t="s">
        <v>213</v>
      </c>
      <c r="V156" s="56" t="s">
        <v>213</v>
      </c>
      <c r="W156" s="56" t="s">
        <v>213</v>
      </c>
      <c r="X156" s="59" t="s">
        <v>213</v>
      </c>
      <c r="Y156" s="56" t="s">
        <v>213</v>
      </c>
      <c r="Z156" s="56" t="s">
        <v>213</v>
      </c>
    </row>
    <row r="157" spans="1:26" ht="10.5">
      <c r="A157" s="55" t="s">
        <v>54</v>
      </c>
      <c r="B157" s="56" t="s">
        <v>213</v>
      </c>
      <c r="C157" s="56">
        <v>-1510</v>
      </c>
      <c r="D157" s="56" t="s">
        <v>213</v>
      </c>
      <c r="E157" s="56">
        <v>8460</v>
      </c>
      <c r="F157" s="56">
        <v>10890</v>
      </c>
      <c r="G157" s="57">
        <f t="shared" si="25"/>
        <v>-2430</v>
      </c>
      <c r="H157" s="57" t="s">
        <v>213</v>
      </c>
      <c r="I157" s="56">
        <v>8331515</v>
      </c>
      <c r="J157" s="58">
        <f>(I157*B8)/13</f>
        <v>320442.8846153846</v>
      </c>
      <c r="K157" s="58">
        <v>70838539</v>
      </c>
      <c r="L157" s="58">
        <f>(K157*B4)/85</f>
        <v>387528.47805882356</v>
      </c>
      <c r="M157" s="58">
        <f t="shared" si="26"/>
        <v>-128350</v>
      </c>
      <c r="N157" s="56" t="s">
        <v>282</v>
      </c>
      <c r="O157" s="56">
        <v>2811340</v>
      </c>
      <c r="P157" s="56">
        <v>126400</v>
      </c>
      <c r="Q157" s="59">
        <v>2937740</v>
      </c>
      <c r="R157" s="56">
        <v>600000</v>
      </c>
      <c r="S157" s="62"/>
      <c r="T157" s="61">
        <f t="shared" si="27"/>
        <v>-19630</v>
      </c>
      <c r="U157" s="56" t="s">
        <v>213</v>
      </c>
      <c r="V157" s="56" t="s">
        <v>213</v>
      </c>
      <c r="W157" s="56" t="s">
        <v>213</v>
      </c>
      <c r="X157" s="59" t="s">
        <v>213</v>
      </c>
      <c r="Y157" s="56" t="s">
        <v>213</v>
      </c>
      <c r="Z157" s="56" t="s">
        <v>213</v>
      </c>
    </row>
    <row r="158" spans="1:26" ht="10.5">
      <c r="A158" s="55" t="s">
        <v>55</v>
      </c>
      <c r="B158" s="56">
        <v>-2226</v>
      </c>
      <c r="C158" s="56">
        <v>-2226</v>
      </c>
      <c r="D158" s="56">
        <v>9440</v>
      </c>
      <c r="E158" s="56">
        <v>9440</v>
      </c>
      <c r="F158" s="56">
        <v>10890</v>
      </c>
      <c r="G158" s="57">
        <f t="shared" si="25"/>
        <v>-1450</v>
      </c>
      <c r="H158" s="57">
        <f>D158-F158</f>
        <v>-1450</v>
      </c>
      <c r="I158" s="56">
        <v>16781239</v>
      </c>
      <c r="J158" s="58">
        <f>(I158*B8)/13</f>
        <v>645432.2692307692</v>
      </c>
      <c r="K158" s="58">
        <v>31890572</v>
      </c>
      <c r="L158" s="58">
        <f>(K158*B4)/85</f>
        <v>174460.188</v>
      </c>
      <c r="M158" s="58">
        <f t="shared" si="26"/>
        <v>-189210</v>
      </c>
      <c r="N158" s="56" t="s">
        <v>187</v>
      </c>
      <c r="O158" s="56">
        <v>1700000</v>
      </c>
      <c r="P158" s="56">
        <v>6600</v>
      </c>
      <c r="Q158" s="59">
        <v>1706600</v>
      </c>
      <c r="R158" s="56">
        <v>1105000</v>
      </c>
      <c r="S158" s="62"/>
      <c r="T158" s="61">
        <f t="shared" si="27"/>
        <v>-28938</v>
      </c>
      <c r="U158" s="56" t="s">
        <v>213</v>
      </c>
      <c r="V158" s="56" t="s">
        <v>213</v>
      </c>
      <c r="W158" s="56" t="s">
        <v>213</v>
      </c>
      <c r="X158" s="59" t="s">
        <v>213</v>
      </c>
      <c r="Y158" s="56" t="s">
        <v>213</v>
      </c>
      <c r="Z158" s="56" t="s">
        <v>213</v>
      </c>
    </row>
    <row r="159" spans="1:26" ht="10.5">
      <c r="A159" s="55" t="s">
        <v>56</v>
      </c>
      <c r="B159" s="56" t="s">
        <v>213</v>
      </c>
      <c r="C159" s="56">
        <v>-4416</v>
      </c>
      <c r="D159" s="56" t="s">
        <v>213</v>
      </c>
      <c r="E159" s="56">
        <v>8158</v>
      </c>
      <c r="F159" s="56">
        <v>10890</v>
      </c>
      <c r="G159" s="57">
        <f t="shared" si="25"/>
        <v>-2732</v>
      </c>
      <c r="H159" s="57" t="s">
        <v>213</v>
      </c>
      <c r="I159" s="56">
        <v>6821532</v>
      </c>
      <c r="J159" s="58">
        <f>(I159*B8)/13</f>
        <v>262366.6153846154</v>
      </c>
      <c r="K159" s="58">
        <v>28409778</v>
      </c>
      <c r="L159" s="58">
        <f>(K159*B4)/85</f>
        <v>155418.19729411765</v>
      </c>
      <c r="M159" s="58">
        <f t="shared" si="26"/>
        <v>-375360</v>
      </c>
      <c r="N159" s="56" t="s">
        <v>382</v>
      </c>
      <c r="O159" s="56">
        <v>2500000</v>
      </c>
      <c r="P159" s="56">
        <v>9000</v>
      </c>
      <c r="Q159" s="59">
        <v>2509000</v>
      </c>
      <c r="R159" s="56">
        <v>0</v>
      </c>
      <c r="S159" s="60"/>
      <c r="T159" s="61">
        <f t="shared" si="27"/>
        <v>-57408</v>
      </c>
      <c r="U159" s="56" t="s">
        <v>213</v>
      </c>
      <c r="V159" s="56" t="s">
        <v>213</v>
      </c>
      <c r="W159" s="56" t="s">
        <v>213</v>
      </c>
      <c r="X159" s="59" t="s">
        <v>213</v>
      </c>
      <c r="Y159" s="56" t="s">
        <v>213</v>
      </c>
      <c r="Z159" s="56" t="s">
        <v>213</v>
      </c>
    </row>
    <row r="160" spans="1:26" ht="10.5">
      <c r="A160" s="55" t="s">
        <v>199</v>
      </c>
      <c r="B160" s="56" t="s">
        <v>213</v>
      </c>
      <c r="C160" s="56">
        <v>-3720</v>
      </c>
      <c r="D160" s="56" t="s">
        <v>213</v>
      </c>
      <c r="E160" s="56">
        <v>7764</v>
      </c>
      <c r="F160" s="56">
        <v>10890</v>
      </c>
      <c r="G160" s="57">
        <f t="shared" si="25"/>
        <v>-3126</v>
      </c>
      <c r="H160" s="57" t="s">
        <v>213</v>
      </c>
      <c r="I160" s="56">
        <v>9190794</v>
      </c>
      <c r="J160" s="58">
        <f>(I160*B8)/13</f>
        <v>353492.07692307694</v>
      </c>
      <c r="K160" s="58">
        <v>58266159</v>
      </c>
      <c r="L160" s="58">
        <f>(K160*B4)/85</f>
        <v>318750.1639411765</v>
      </c>
      <c r="M160" s="58">
        <f t="shared" si="26"/>
        <v>-316200</v>
      </c>
      <c r="N160" s="56" t="s">
        <v>247</v>
      </c>
      <c r="O160" s="56">
        <v>2000000</v>
      </c>
      <c r="P160" s="56">
        <v>32500</v>
      </c>
      <c r="Q160" s="59">
        <v>2032500</v>
      </c>
      <c r="R160" s="56">
        <v>1000000</v>
      </c>
      <c r="S160" s="62"/>
      <c r="T160" s="61">
        <f t="shared" si="27"/>
        <v>-48360</v>
      </c>
      <c r="U160" s="56" t="s">
        <v>213</v>
      </c>
      <c r="V160" s="56" t="s">
        <v>213</v>
      </c>
      <c r="W160" s="56" t="s">
        <v>213</v>
      </c>
      <c r="X160" s="59" t="s">
        <v>213</v>
      </c>
      <c r="Y160" s="56" t="s">
        <v>213</v>
      </c>
      <c r="Z160" s="56" t="s">
        <v>213</v>
      </c>
    </row>
    <row r="161" spans="1:26" ht="10.5">
      <c r="A161" s="55" t="s">
        <v>200</v>
      </c>
      <c r="B161" s="56" t="s">
        <v>213</v>
      </c>
      <c r="C161" s="56">
        <v>-5473</v>
      </c>
      <c r="D161" s="56" t="s">
        <v>213</v>
      </c>
      <c r="E161" s="56">
        <v>7800</v>
      </c>
      <c r="F161" s="56">
        <v>10890</v>
      </c>
      <c r="G161" s="57">
        <f t="shared" si="25"/>
        <v>-3090</v>
      </c>
      <c r="H161" s="57" t="s">
        <v>213</v>
      </c>
      <c r="I161" s="56">
        <v>13301579</v>
      </c>
      <c r="J161" s="58">
        <f>(I161*B8)/13</f>
        <v>511599.1923076923</v>
      </c>
      <c r="K161" s="58">
        <v>56593946</v>
      </c>
      <c r="L161" s="58">
        <f>(K161*B4)/85</f>
        <v>309602.1751764706</v>
      </c>
      <c r="M161" s="58">
        <f t="shared" si="26"/>
        <v>-465205</v>
      </c>
      <c r="N161" s="56" t="s">
        <v>374</v>
      </c>
      <c r="O161" s="56">
        <v>2118391</v>
      </c>
      <c r="P161" s="56">
        <v>3000</v>
      </c>
      <c r="Q161" s="59">
        <v>2121391</v>
      </c>
      <c r="R161" s="56">
        <v>475000</v>
      </c>
      <c r="S161" s="62"/>
      <c r="T161" s="61">
        <f t="shared" si="27"/>
        <v>-71149</v>
      </c>
      <c r="U161" s="56" t="s">
        <v>256</v>
      </c>
      <c r="V161" s="56">
        <v>1900000</v>
      </c>
      <c r="W161" s="56">
        <v>47380</v>
      </c>
      <c r="X161" s="59">
        <v>1947380</v>
      </c>
      <c r="Y161" s="56">
        <v>2750000</v>
      </c>
      <c r="Z161" s="56">
        <v>250000</v>
      </c>
    </row>
    <row r="162" spans="1:26" ht="10.5">
      <c r="A162" s="55" t="s">
        <v>134</v>
      </c>
      <c r="B162" s="56" t="s">
        <v>213</v>
      </c>
      <c r="C162" s="56">
        <v>-2302</v>
      </c>
      <c r="D162" s="56" t="s">
        <v>213</v>
      </c>
      <c r="E162" s="56">
        <v>13058</v>
      </c>
      <c r="F162" s="56">
        <v>10890</v>
      </c>
      <c r="G162" s="57">
        <f t="shared" si="25"/>
        <v>2168</v>
      </c>
      <c r="H162" s="57" t="s">
        <v>213</v>
      </c>
      <c r="I162" s="56">
        <v>9182578</v>
      </c>
      <c r="J162" s="58">
        <f>(I162*B8)/13</f>
        <v>353176.07692307694</v>
      </c>
      <c r="K162" s="58">
        <v>22506492</v>
      </c>
      <c r="L162" s="58">
        <f>(K162*B4)/85</f>
        <v>123123.75035294119</v>
      </c>
      <c r="M162" s="58">
        <f t="shared" si="26"/>
        <v>-195670</v>
      </c>
      <c r="N162" s="56" t="s">
        <v>347</v>
      </c>
      <c r="O162" s="56" t="s">
        <v>83</v>
      </c>
      <c r="P162" s="56" t="s">
        <v>83</v>
      </c>
      <c r="Q162" s="59" t="s">
        <v>83</v>
      </c>
      <c r="R162" s="56" t="s">
        <v>83</v>
      </c>
      <c r="S162" s="62"/>
      <c r="T162" s="61">
        <f t="shared" si="27"/>
        <v>-29926</v>
      </c>
      <c r="U162" s="56" t="s">
        <v>213</v>
      </c>
      <c r="V162" s="56" t="s">
        <v>213</v>
      </c>
      <c r="W162" s="56" t="s">
        <v>213</v>
      </c>
      <c r="X162" s="59" t="s">
        <v>213</v>
      </c>
      <c r="Y162" s="56" t="s">
        <v>213</v>
      </c>
      <c r="Z162" s="56" t="s">
        <v>213</v>
      </c>
    </row>
    <row r="163" spans="1:26" ht="10.5">
      <c r="A163" s="64"/>
      <c r="B163" s="65"/>
      <c r="C163" s="65"/>
      <c r="D163" s="65"/>
      <c r="E163" s="65"/>
      <c r="F163" s="65"/>
      <c r="G163" s="66"/>
      <c r="H163" s="66"/>
      <c r="I163" s="64"/>
      <c r="J163" s="67"/>
      <c r="K163" s="67"/>
      <c r="L163" s="67"/>
      <c r="M163" s="67"/>
      <c r="N163" s="65"/>
      <c r="O163" s="65"/>
      <c r="P163" s="65"/>
      <c r="Q163" s="65"/>
      <c r="R163" s="65"/>
      <c r="S163" s="68"/>
      <c r="T163" s="69"/>
      <c r="U163" s="65"/>
      <c r="V163" s="65"/>
      <c r="W163" s="65"/>
      <c r="X163" s="65"/>
      <c r="Y163" s="65"/>
      <c r="Z163" s="65"/>
    </row>
    <row r="164" spans="1:26" ht="10.5">
      <c r="A164" s="70"/>
      <c r="B164" s="71"/>
      <c r="C164" s="71"/>
      <c r="D164" s="71"/>
      <c r="E164" s="71"/>
      <c r="F164" s="71"/>
      <c r="G164" s="72"/>
      <c r="H164" s="72"/>
      <c r="I164" s="70"/>
      <c r="J164" s="73"/>
      <c r="K164" s="73"/>
      <c r="L164" s="73"/>
      <c r="M164" s="73"/>
      <c r="N164" s="71"/>
      <c r="O164" s="71"/>
      <c r="P164" s="71"/>
      <c r="Q164" s="71"/>
      <c r="R164" s="71"/>
      <c r="S164" s="74"/>
      <c r="T164" s="75"/>
      <c r="U164" s="71"/>
      <c r="V164" s="71"/>
      <c r="W164" s="71"/>
      <c r="X164" s="71"/>
      <c r="Y164" s="71"/>
      <c r="Z164" s="71"/>
    </row>
    <row r="165" spans="1:26" ht="10.5">
      <c r="A165" s="76" t="s">
        <v>271</v>
      </c>
      <c r="B165" s="77"/>
      <c r="C165" s="77"/>
      <c r="D165" s="77"/>
      <c r="E165" s="77"/>
      <c r="F165" s="77"/>
      <c r="G165" s="77"/>
      <c r="H165" s="77"/>
      <c r="I165" s="77"/>
      <c r="J165" s="78"/>
      <c r="K165" s="79"/>
      <c r="L165" s="78"/>
      <c r="M165" s="78"/>
      <c r="N165" s="77"/>
      <c r="O165" s="77"/>
      <c r="P165" s="77"/>
      <c r="Q165" s="77"/>
      <c r="R165" s="77"/>
      <c r="S165" s="80"/>
      <c r="T165" s="31"/>
      <c r="U165" s="77"/>
      <c r="V165" s="77"/>
      <c r="W165" s="77"/>
      <c r="X165" s="77"/>
      <c r="Y165" s="77"/>
      <c r="Z165" s="77"/>
    </row>
    <row r="166" spans="1:26" ht="10.5">
      <c r="A166" s="32" t="s">
        <v>248</v>
      </c>
      <c r="B166" s="33" t="s">
        <v>182</v>
      </c>
      <c r="C166" s="34" t="s">
        <v>182</v>
      </c>
      <c r="D166" s="33" t="s">
        <v>144</v>
      </c>
      <c r="E166" s="34" t="s">
        <v>144</v>
      </c>
      <c r="F166" s="35" t="s">
        <v>242</v>
      </c>
      <c r="G166" s="35" t="s">
        <v>225</v>
      </c>
      <c r="H166" s="35" t="s">
        <v>225</v>
      </c>
      <c r="I166" s="36" t="s">
        <v>335</v>
      </c>
      <c r="J166" s="37" t="s">
        <v>332</v>
      </c>
      <c r="K166" s="38" t="s">
        <v>309</v>
      </c>
      <c r="L166" s="38" t="s">
        <v>250</v>
      </c>
      <c r="M166" s="39" t="s">
        <v>201</v>
      </c>
      <c r="N166" s="40" t="s">
        <v>157</v>
      </c>
      <c r="O166" s="40" t="s">
        <v>381</v>
      </c>
      <c r="P166" s="40" t="s">
        <v>381</v>
      </c>
      <c r="Q166" s="40" t="s">
        <v>381</v>
      </c>
      <c r="R166" s="40" t="s">
        <v>381</v>
      </c>
      <c r="S166" s="41"/>
      <c r="T166" s="39" t="s">
        <v>63</v>
      </c>
      <c r="U166" s="42" t="s">
        <v>189</v>
      </c>
      <c r="V166" s="42" t="s">
        <v>189</v>
      </c>
      <c r="W166" s="42" t="s">
        <v>189</v>
      </c>
      <c r="X166" s="42" t="s">
        <v>189</v>
      </c>
      <c r="Y166" s="42" t="s">
        <v>189</v>
      </c>
      <c r="Z166" s="42" t="s">
        <v>189</v>
      </c>
    </row>
    <row r="167" spans="1:26" ht="10.5">
      <c r="A167" s="44"/>
      <c r="B167" s="45" t="s">
        <v>181</v>
      </c>
      <c r="C167" s="46" t="s">
        <v>389</v>
      </c>
      <c r="D167" s="45" t="s">
        <v>147</v>
      </c>
      <c r="E167" s="46" t="s">
        <v>149</v>
      </c>
      <c r="F167" s="47" t="s">
        <v>243</v>
      </c>
      <c r="G167" s="47" t="s">
        <v>392</v>
      </c>
      <c r="H167" s="47" t="s">
        <v>356</v>
      </c>
      <c r="I167" s="48" t="s">
        <v>284</v>
      </c>
      <c r="J167" s="49" t="s">
        <v>285</v>
      </c>
      <c r="K167" s="50" t="s">
        <v>284</v>
      </c>
      <c r="L167" s="50" t="s">
        <v>184</v>
      </c>
      <c r="M167" s="51" t="s">
        <v>202</v>
      </c>
      <c r="N167" s="52">
        <v>-2010</v>
      </c>
      <c r="O167" s="52" t="s">
        <v>197</v>
      </c>
      <c r="P167" s="52" t="s">
        <v>241</v>
      </c>
      <c r="Q167" s="52" t="s">
        <v>236</v>
      </c>
      <c r="R167" s="52" t="s">
        <v>222</v>
      </c>
      <c r="S167" s="53"/>
      <c r="T167" s="51" t="s">
        <v>65</v>
      </c>
      <c r="U167" s="54"/>
      <c r="V167" s="54" t="s">
        <v>352</v>
      </c>
      <c r="W167" s="54" t="s">
        <v>224</v>
      </c>
      <c r="X167" s="54" t="s">
        <v>177</v>
      </c>
      <c r="Y167" s="54" t="s">
        <v>259</v>
      </c>
      <c r="Z167" s="54" t="s">
        <v>198</v>
      </c>
    </row>
    <row r="168" spans="1:26" ht="10.5">
      <c r="A168" s="55" t="s">
        <v>203</v>
      </c>
      <c r="B168" s="56">
        <v>-3636</v>
      </c>
      <c r="C168" s="56">
        <v>-3636</v>
      </c>
      <c r="D168" s="56">
        <v>18603</v>
      </c>
      <c r="E168" s="56">
        <v>6538</v>
      </c>
      <c r="F168" s="56">
        <v>10890</v>
      </c>
      <c r="G168" s="57">
        <f aca="true" t="shared" si="28" ref="G168:G175">E168-F168</f>
        <v>-4352</v>
      </c>
      <c r="H168" s="57">
        <f>D168-F168</f>
        <v>7713</v>
      </c>
      <c r="I168" s="56">
        <v>1016677</v>
      </c>
      <c r="J168" s="58">
        <f>(I168*B8)/13</f>
        <v>39102.96153846154</v>
      </c>
      <c r="K168" s="58">
        <v>3760642</v>
      </c>
      <c r="L168" s="58">
        <f>(K168*B4)/85</f>
        <v>20572.92388235294</v>
      </c>
      <c r="M168" s="58">
        <f aca="true" t="shared" si="29" ref="M168:M175">85*C168</f>
        <v>-309060</v>
      </c>
      <c r="N168" s="56" t="s">
        <v>286</v>
      </c>
      <c r="O168" s="56">
        <v>140000</v>
      </c>
      <c r="P168" s="56">
        <v>83078</v>
      </c>
      <c r="Q168" s="59">
        <v>223078</v>
      </c>
      <c r="R168" s="56">
        <v>0</v>
      </c>
      <c r="S168" s="60"/>
      <c r="T168" s="61">
        <f aca="true" t="shared" si="30" ref="T168:T175">13*C168</f>
        <v>-47268</v>
      </c>
      <c r="U168" s="56" t="s">
        <v>213</v>
      </c>
      <c r="V168" s="56" t="s">
        <v>213</v>
      </c>
      <c r="W168" s="56" t="s">
        <v>213</v>
      </c>
      <c r="X168" s="59" t="s">
        <v>213</v>
      </c>
      <c r="Y168" s="56" t="s">
        <v>213</v>
      </c>
      <c r="Z168" s="56" t="s">
        <v>213</v>
      </c>
    </row>
    <row r="169" spans="1:26" ht="10.5">
      <c r="A169" s="55" t="s">
        <v>135</v>
      </c>
      <c r="B169" s="56" t="s">
        <v>213</v>
      </c>
      <c r="C169" s="56">
        <v>-1652</v>
      </c>
      <c r="D169" s="56" t="s">
        <v>213</v>
      </c>
      <c r="E169" s="56">
        <v>9690</v>
      </c>
      <c r="F169" s="56">
        <v>10890</v>
      </c>
      <c r="G169" s="57">
        <f t="shared" si="28"/>
        <v>-1200</v>
      </c>
      <c r="H169" s="57" t="s">
        <v>213</v>
      </c>
      <c r="I169" s="56">
        <v>379745</v>
      </c>
      <c r="J169" s="58">
        <f>(I169*B8)/13</f>
        <v>14605.576923076924</v>
      </c>
      <c r="K169" s="58">
        <v>2280834</v>
      </c>
      <c r="L169" s="58">
        <f>(K169*B4)/85</f>
        <v>12477.503647058824</v>
      </c>
      <c r="M169" s="58">
        <f t="shared" si="29"/>
        <v>-140420</v>
      </c>
      <c r="N169" s="56" t="s">
        <v>372</v>
      </c>
      <c r="O169" s="56">
        <v>400405</v>
      </c>
      <c r="P169" s="56">
        <v>7500</v>
      </c>
      <c r="Q169" s="59">
        <v>407905</v>
      </c>
      <c r="R169" s="56">
        <v>115000</v>
      </c>
      <c r="S169" s="60"/>
      <c r="T169" s="61">
        <f t="shared" si="30"/>
        <v>-21476</v>
      </c>
      <c r="U169" s="56" t="s">
        <v>213</v>
      </c>
      <c r="V169" s="56" t="s">
        <v>213</v>
      </c>
      <c r="W169" s="56" t="s">
        <v>213</v>
      </c>
      <c r="X169" s="59" t="s">
        <v>213</v>
      </c>
      <c r="Y169" s="56" t="s">
        <v>213</v>
      </c>
      <c r="Z169" s="56" t="s">
        <v>213</v>
      </c>
    </row>
    <row r="170" spans="1:26" ht="10.5">
      <c r="A170" s="55" t="s">
        <v>136</v>
      </c>
      <c r="B170" s="56">
        <v>-4962</v>
      </c>
      <c r="C170" s="56">
        <v>-4190</v>
      </c>
      <c r="D170" s="56">
        <v>10968</v>
      </c>
      <c r="E170" s="56">
        <v>11440</v>
      </c>
      <c r="F170" s="56">
        <v>10890</v>
      </c>
      <c r="G170" s="57">
        <f t="shared" si="28"/>
        <v>550</v>
      </c>
      <c r="H170" s="57">
        <f>D170-F170</f>
        <v>78</v>
      </c>
      <c r="I170" s="56">
        <v>1384541</v>
      </c>
      <c r="J170" s="58">
        <f>(I170*B8)/13</f>
        <v>53251.57692307692</v>
      </c>
      <c r="K170" s="58">
        <v>6915199</v>
      </c>
      <c r="L170" s="58">
        <f>(K170*B4)/85</f>
        <v>37830.20629411765</v>
      </c>
      <c r="M170" s="58">
        <f t="shared" si="29"/>
        <v>-356150</v>
      </c>
      <c r="N170" s="56" t="s">
        <v>365</v>
      </c>
      <c r="O170" s="56">
        <v>437382</v>
      </c>
      <c r="P170" s="56">
        <v>0</v>
      </c>
      <c r="Q170" s="59">
        <v>437382</v>
      </c>
      <c r="R170" s="56">
        <v>50000</v>
      </c>
      <c r="S170" s="62"/>
      <c r="T170" s="61">
        <f t="shared" si="30"/>
        <v>-54470</v>
      </c>
      <c r="U170" s="56" t="s">
        <v>213</v>
      </c>
      <c r="V170" s="56" t="s">
        <v>213</v>
      </c>
      <c r="W170" s="56" t="s">
        <v>213</v>
      </c>
      <c r="X170" s="59" t="s">
        <v>213</v>
      </c>
      <c r="Y170" s="56" t="s">
        <v>213</v>
      </c>
      <c r="Z170" s="56" t="s">
        <v>213</v>
      </c>
    </row>
    <row r="171" spans="1:26" ht="10.5">
      <c r="A171" s="55" t="s">
        <v>137</v>
      </c>
      <c r="B171" s="56">
        <v>-3512</v>
      </c>
      <c r="C171" s="56">
        <v>-3512</v>
      </c>
      <c r="D171" s="56">
        <v>8829</v>
      </c>
      <c r="E171" s="56">
        <v>7415</v>
      </c>
      <c r="F171" s="56">
        <v>10890</v>
      </c>
      <c r="G171" s="57">
        <f t="shared" si="28"/>
        <v>-3475</v>
      </c>
      <c r="H171" s="57">
        <f>D171-F171</f>
        <v>-2061</v>
      </c>
      <c r="I171" s="56">
        <v>1390943</v>
      </c>
      <c r="J171" s="58">
        <f>(I171*B8)/13</f>
        <v>53497.807692307695</v>
      </c>
      <c r="K171" s="58">
        <v>6638007</v>
      </c>
      <c r="L171" s="58">
        <f>(K171*B4)/85</f>
        <v>36313.80300000001</v>
      </c>
      <c r="M171" s="58">
        <f t="shared" si="29"/>
        <v>-298520</v>
      </c>
      <c r="N171" s="56" t="s">
        <v>359</v>
      </c>
      <c r="O171" s="56">
        <v>488955</v>
      </c>
      <c r="P171" s="56">
        <v>2625</v>
      </c>
      <c r="Q171" s="59">
        <v>491580</v>
      </c>
      <c r="R171" s="56">
        <v>111000</v>
      </c>
      <c r="S171" s="62"/>
      <c r="T171" s="61">
        <f t="shared" si="30"/>
        <v>-45656</v>
      </c>
      <c r="U171" s="56" t="s">
        <v>213</v>
      </c>
      <c r="V171" s="56" t="s">
        <v>213</v>
      </c>
      <c r="W171" s="56" t="s">
        <v>213</v>
      </c>
      <c r="X171" s="59" t="s">
        <v>213</v>
      </c>
      <c r="Y171" s="56" t="s">
        <v>213</v>
      </c>
      <c r="Z171" s="56" t="s">
        <v>213</v>
      </c>
    </row>
    <row r="172" spans="1:26" ht="10.5">
      <c r="A172" s="55" t="s">
        <v>138</v>
      </c>
      <c r="B172" s="56">
        <v>-5100</v>
      </c>
      <c r="C172" s="56">
        <v>-3442</v>
      </c>
      <c r="D172" s="56">
        <v>4912</v>
      </c>
      <c r="E172" s="56">
        <v>5716</v>
      </c>
      <c r="F172" s="56">
        <v>10890</v>
      </c>
      <c r="G172" s="57">
        <f t="shared" si="28"/>
        <v>-5174</v>
      </c>
      <c r="H172" s="57">
        <f>D172-F172</f>
        <v>-5978</v>
      </c>
      <c r="I172" s="56">
        <v>960488</v>
      </c>
      <c r="J172" s="58">
        <f>(I172*B8)/13</f>
        <v>36941.846153846156</v>
      </c>
      <c r="K172" s="58">
        <v>5386426</v>
      </c>
      <c r="L172" s="58">
        <f>(K172*B4)/85</f>
        <v>29466.918705882355</v>
      </c>
      <c r="M172" s="58">
        <f t="shared" si="29"/>
        <v>-292570</v>
      </c>
      <c r="N172" s="56" t="s">
        <v>386</v>
      </c>
      <c r="O172" s="56">
        <v>355000</v>
      </c>
      <c r="P172" s="56">
        <v>1000</v>
      </c>
      <c r="Q172" s="59">
        <v>356000</v>
      </c>
      <c r="R172" s="56">
        <v>75000</v>
      </c>
      <c r="S172" s="62"/>
      <c r="T172" s="61">
        <f t="shared" si="30"/>
        <v>-44746</v>
      </c>
      <c r="U172" s="56" t="s">
        <v>213</v>
      </c>
      <c r="V172" s="56" t="s">
        <v>213</v>
      </c>
      <c r="W172" s="56" t="s">
        <v>213</v>
      </c>
      <c r="X172" s="59" t="s">
        <v>213</v>
      </c>
      <c r="Y172" s="56" t="s">
        <v>213</v>
      </c>
      <c r="Z172" s="56" t="s">
        <v>213</v>
      </c>
    </row>
    <row r="173" spans="1:26" ht="10.5">
      <c r="A173" s="55" t="s">
        <v>204</v>
      </c>
      <c r="B173" s="56">
        <v>-3398</v>
      </c>
      <c r="C173" s="56">
        <v>-2868</v>
      </c>
      <c r="D173" s="56">
        <v>8236</v>
      </c>
      <c r="E173" s="56">
        <v>4680</v>
      </c>
      <c r="F173" s="56">
        <v>10890</v>
      </c>
      <c r="G173" s="57">
        <f t="shared" si="28"/>
        <v>-6210</v>
      </c>
      <c r="H173" s="57">
        <f>D173-F173</f>
        <v>-2654</v>
      </c>
      <c r="I173" s="56">
        <v>1310911</v>
      </c>
      <c r="J173" s="58">
        <f>(I173*B8)/13</f>
        <v>50419.653846153844</v>
      </c>
      <c r="K173" s="58">
        <v>4210176</v>
      </c>
      <c r="L173" s="58">
        <f>(K173*B4)/85</f>
        <v>23032.13929411765</v>
      </c>
      <c r="M173" s="58">
        <f t="shared" si="29"/>
        <v>-243780</v>
      </c>
      <c r="N173" s="56" t="s">
        <v>339</v>
      </c>
      <c r="O173" s="56">
        <v>225000</v>
      </c>
      <c r="P173" s="56">
        <v>1000</v>
      </c>
      <c r="Q173" s="59">
        <v>226000</v>
      </c>
      <c r="R173" s="56">
        <v>47500</v>
      </c>
      <c r="S173" s="62"/>
      <c r="T173" s="61">
        <f t="shared" si="30"/>
        <v>-37284</v>
      </c>
      <c r="U173" s="56" t="s">
        <v>213</v>
      </c>
      <c r="V173" s="56" t="s">
        <v>213</v>
      </c>
      <c r="W173" s="56" t="s">
        <v>213</v>
      </c>
      <c r="X173" s="59" t="s">
        <v>213</v>
      </c>
      <c r="Y173" s="56" t="s">
        <v>213</v>
      </c>
      <c r="Z173" s="56" t="s">
        <v>213</v>
      </c>
    </row>
    <row r="174" spans="1:26" ht="10.5">
      <c r="A174" s="55" t="s">
        <v>205</v>
      </c>
      <c r="B174" s="56" t="s">
        <v>213</v>
      </c>
      <c r="C174" s="56">
        <v>-2870</v>
      </c>
      <c r="D174" s="56" t="s">
        <v>213</v>
      </c>
      <c r="E174" s="56">
        <v>6014</v>
      </c>
      <c r="F174" s="56">
        <v>10890</v>
      </c>
      <c r="G174" s="57">
        <f t="shared" si="28"/>
        <v>-4876</v>
      </c>
      <c r="H174" s="57" t="s">
        <v>213</v>
      </c>
      <c r="I174" s="56">
        <v>805557</v>
      </c>
      <c r="J174" s="58">
        <f>(I174*B8)/13</f>
        <v>30982.96153846154</v>
      </c>
      <c r="K174" s="58">
        <v>2982373</v>
      </c>
      <c r="L174" s="58">
        <f>(K174*B4)/85</f>
        <v>16315.334647058824</v>
      </c>
      <c r="M174" s="58">
        <f t="shared" si="29"/>
        <v>-243950</v>
      </c>
      <c r="N174" s="56" t="s">
        <v>190</v>
      </c>
      <c r="O174" s="56">
        <v>215000</v>
      </c>
      <c r="P174" s="56">
        <v>0</v>
      </c>
      <c r="Q174" s="59">
        <v>215000</v>
      </c>
      <c r="R174" s="56">
        <v>62500</v>
      </c>
      <c r="S174" s="62"/>
      <c r="T174" s="61">
        <f t="shared" si="30"/>
        <v>-37310</v>
      </c>
      <c r="U174" s="56" t="s">
        <v>213</v>
      </c>
      <c r="V174" s="56" t="s">
        <v>213</v>
      </c>
      <c r="W174" s="56" t="s">
        <v>213</v>
      </c>
      <c r="X174" s="59" t="s">
        <v>213</v>
      </c>
      <c r="Y174" s="56" t="s">
        <v>213</v>
      </c>
      <c r="Z174" s="56" t="s">
        <v>213</v>
      </c>
    </row>
    <row r="175" spans="1:26" ht="10.5">
      <c r="A175" s="55" t="s">
        <v>206</v>
      </c>
      <c r="B175" s="56" t="s">
        <v>213</v>
      </c>
      <c r="C175" s="56">
        <v>-2780</v>
      </c>
      <c r="D175" s="56" t="s">
        <v>213</v>
      </c>
      <c r="E175" s="56">
        <v>6716</v>
      </c>
      <c r="F175" s="56">
        <v>10890</v>
      </c>
      <c r="G175" s="57">
        <f t="shared" si="28"/>
        <v>-4174</v>
      </c>
      <c r="H175" s="57" t="s">
        <v>213</v>
      </c>
      <c r="I175" s="56">
        <v>1474978</v>
      </c>
      <c r="J175" s="58">
        <f>(I175*B8)/13</f>
        <v>56729.92307692308</v>
      </c>
      <c r="K175" s="58">
        <v>4315701</v>
      </c>
      <c r="L175" s="58">
        <f>(K175*B4)/85</f>
        <v>23609.42311764706</v>
      </c>
      <c r="M175" s="58">
        <f t="shared" si="29"/>
        <v>-236300</v>
      </c>
      <c r="N175" s="56" t="s">
        <v>383</v>
      </c>
      <c r="O175" s="56">
        <v>289161</v>
      </c>
      <c r="P175" s="56">
        <v>0</v>
      </c>
      <c r="Q175" s="59">
        <v>289161</v>
      </c>
      <c r="R175" s="56">
        <v>101000</v>
      </c>
      <c r="S175" s="60"/>
      <c r="T175" s="61">
        <f t="shared" si="30"/>
        <v>-36140</v>
      </c>
      <c r="U175" s="56" t="s">
        <v>213</v>
      </c>
      <c r="V175" s="56" t="s">
        <v>213</v>
      </c>
      <c r="W175" s="56" t="s">
        <v>213</v>
      </c>
      <c r="X175" s="59" t="s">
        <v>213</v>
      </c>
      <c r="Y175" s="56" t="s">
        <v>213</v>
      </c>
      <c r="Z175" s="56" t="s">
        <v>213</v>
      </c>
    </row>
    <row r="176" spans="1:26" ht="10.5">
      <c r="A176" s="64"/>
      <c r="B176" s="65"/>
      <c r="C176" s="65"/>
      <c r="D176" s="65"/>
      <c r="E176" s="65"/>
      <c r="F176" s="65"/>
      <c r="G176" s="66"/>
      <c r="H176" s="66"/>
      <c r="I176" s="64"/>
      <c r="J176" s="67"/>
      <c r="K176" s="67"/>
      <c r="L176" s="67"/>
      <c r="M176" s="67"/>
      <c r="N176" s="65"/>
      <c r="O176" s="65"/>
      <c r="P176" s="65"/>
      <c r="Q176" s="65"/>
      <c r="R176" s="65"/>
      <c r="S176" s="68"/>
      <c r="T176" s="69"/>
      <c r="U176" s="65"/>
      <c r="V176" s="65"/>
      <c r="W176" s="65"/>
      <c r="X176" s="65"/>
      <c r="Y176" s="65"/>
      <c r="Z176" s="65"/>
    </row>
    <row r="177" spans="1:26" ht="10.5">
      <c r="A177" s="70"/>
      <c r="B177" s="71"/>
      <c r="C177" s="71"/>
      <c r="D177" s="71"/>
      <c r="E177" s="71"/>
      <c r="F177" s="71"/>
      <c r="G177" s="72"/>
      <c r="H177" s="72"/>
      <c r="I177" s="70"/>
      <c r="J177" s="73"/>
      <c r="K177" s="73"/>
      <c r="L177" s="73"/>
      <c r="M177" s="73"/>
      <c r="N177" s="71"/>
      <c r="O177" s="71"/>
      <c r="P177" s="71"/>
      <c r="Q177" s="71"/>
      <c r="R177" s="71"/>
      <c r="S177" s="74"/>
      <c r="T177" s="75"/>
      <c r="U177" s="71"/>
      <c r="V177" s="71"/>
      <c r="W177" s="71"/>
      <c r="X177" s="71"/>
      <c r="Y177" s="71"/>
      <c r="Z177" s="71"/>
    </row>
    <row r="178" spans="1:26" ht="10.5">
      <c r="A178" s="76" t="s">
        <v>158</v>
      </c>
      <c r="B178" s="77"/>
      <c r="C178" s="77"/>
      <c r="D178" s="77"/>
      <c r="E178" s="77"/>
      <c r="F178" s="77"/>
      <c r="G178" s="77"/>
      <c r="H178" s="77"/>
      <c r="I178" s="77"/>
      <c r="J178" s="78"/>
      <c r="K178" s="79"/>
      <c r="L178" s="78"/>
      <c r="M178" s="78"/>
      <c r="N178" s="77"/>
      <c r="O178" s="77"/>
      <c r="P178" s="77"/>
      <c r="Q178" s="77"/>
      <c r="R178" s="77"/>
      <c r="S178" s="80"/>
      <c r="T178" s="31"/>
      <c r="U178" s="77"/>
      <c r="V178" s="77"/>
      <c r="W178" s="77"/>
      <c r="X178" s="77"/>
      <c r="Y178" s="77"/>
      <c r="Z178" s="77"/>
    </row>
    <row r="179" spans="1:26" ht="10.5">
      <c r="A179" s="32" t="s">
        <v>248</v>
      </c>
      <c r="B179" s="33" t="s">
        <v>182</v>
      </c>
      <c r="C179" s="34" t="s">
        <v>182</v>
      </c>
      <c r="D179" s="33" t="s">
        <v>144</v>
      </c>
      <c r="E179" s="34" t="s">
        <v>144</v>
      </c>
      <c r="F179" s="35" t="s">
        <v>242</v>
      </c>
      <c r="G179" s="35" t="s">
        <v>225</v>
      </c>
      <c r="H179" s="35" t="s">
        <v>225</v>
      </c>
      <c r="I179" s="36" t="s">
        <v>335</v>
      </c>
      <c r="J179" s="37" t="s">
        <v>332</v>
      </c>
      <c r="K179" s="38" t="s">
        <v>309</v>
      </c>
      <c r="L179" s="38" t="s">
        <v>250</v>
      </c>
      <c r="M179" s="39" t="s">
        <v>73</v>
      </c>
      <c r="N179" s="40" t="s">
        <v>157</v>
      </c>
      <c r="O179" s="40" t="s">
        <v>381</v>
      </c>
      <c r="P179" s="40" t="s">
        <v>381</v>
      </c>
      <c r="Q179" s="40" t="s">
        <v>381</v>
      </c>
      <c r="R179" s="40" t="s">
        <v>381</v>
      </c>
      <c r="S179" s="41"/>
      <c r="T179" s="39" t="s">
        <v>63</v>
      </c>
      <c r="U179" s="42" t="s">
        <v>189</v>
      </c>
      <c r="V179" s="42" t="s">
        <v>189</v>
      </c>
      <c r="W179" s="42" t="s">
        <v>189</v>
      </c>
      <c r="X179" s="42" t="s">
        <v>189</v>
      </c>
      <c r="Y179" s="42" t="s">
        <v>189</v>
      </c>
      <c r="Z179" s="42" t="s">
        <v>189</v>
      </c>
    </row>
    <row r="180" spans="1:26" ht="10.5">
      <c r="A180" s="44"/>
      <c r="B180" s="45" t="s">
        <v>181</v>
      </c>
      <c r="C180" s="46" t="s">
        <v>389</v>
      </c>
      <c r="D180" s="45" t="s">
        <v>147</v>
      </c>
      <c r="E180" s="46" t="s">
        <v>149</v>
      </c>
      <c r="F180" s="47" t="s">
        <v>243</v>
      </c>
      <c r="G180" s="47" t="s">
        <v>392</v>
      </c>
      <c r="H180" s="47" t="s">
        <v>356</v>
      </c>
      <c r="I180" s="48" t="s">
        <v>284</v>
      </c>
      <c r="J180" s="49" t="s">
        <v>285</v>
      </c>
      <c r="K180" s="50" t="s">
        <v>284</v>
      </c>
      <c r="L180" s="50" t="s">
        <v>184</v>
      </c>
      <c r="M180" s="51" t="s">
        <v>207</v>
      </c>
      <c r="N180" s="52">
        <v>-2010</v>
      </c>
      <c r="O180" s="52" t="s">
        <v>197</v>
      </c>
      <c r="P180" s="52" t="s">
        <v>241</v>
      </c>
      <c r="Q180" s="52" t="s">
        <v>236</v>
      </c>
      <c r="R180" s="52" t="s">
        <v>222</v>
      </c>
      <c r="S180" s="53"/>
      <c r="T180" s="51" t="s">
        <v>65</v>
      </c>
      <c r="U180" s="54"/>
      <c r="V180" s="54" t="s">
        <v>352</v>
      </c>
      <c r="W180" s="54" t="s">
        <v>224</v>
      </c>
      <c r="X180" s="54" t="s">
        <v>177</v>
      </c>
      <c r="Y180" s="54" t="s">
        <v>259</v>
      </c>
      <c r="Z180" s="54" t="s">
        <v>198</v>
      </c>
    </row>
    <row r="181" spans="1:26" ht="10.5">
      <c r="A181" s="55" t="s">
        <v>139</v>
      </c>
      <c r="B181" s="56">
        <v>-4424</v>
      </c>
      <c r="C181" s="56">
        <v>-4128</v>
      </c>
      <c r="D181" s="56">
        <v>7020</v>
      </c>
      <c r="E181" s="56">
        <v>7020</v>
      </c>
      <c r="F181" s="56">
        <v>10890</v>
      </c>
      <c r="G181" s="57">
        <f aca="true" t="shared" si="31" ref="G181:G189">E181-F181</f>
        <v>-3870</v>
      </c>
      <c r="H181" s="57">
        <f>D181-F181</f>
        <v>-3870</v>
      </c>
      <c r="I181" s="56">
        <v>1577277</v>
      </c>
      <c r="J181" s="58">
        <f>(I181*B8)/13</f>
        <v>60664.5</v>
      </c>
      <c r="K181" s="58">
        <v>14515613</v>
      </c>
      <c r="L181" s="58">
        <f>(K181*B4)/85</f>
        <v>79408.94170588235</v>
      </c>
      <c r="M181" s="58">
        <f aca="true" t="shared" si="32" ref="M181:M189">85*C181</f>
        <v>-350880</v>
      </c>
      <c r="N181" s="56" t="s">
        <v>216</v>
      </c>
      <c r="O181" s="56">
        <v>1489053</v>
      </c>
      <c r="P181" s="56">
        <v>5000</v>
      </c>
      <c r="Q181" s="59">
        <v>1494053</v>
      </c>
      <c r="R181" s="56">
        <v>145000</v>
      </c>
      <c r="S181" s="62"/>
      <c r="T181" s="61">
        <f aca="true" t="shared" si="33" ref="T181:T189">13*C181</f>
        <v>-53664</v>
      </c>
      <c r="U181" s="56" t="s">
        <v>213</v>
      </c>
      <c r="V181" s="56" t="s">
        <v>213</v>
      </c>
      <c r="W181" s="56" t="s">
        <v>213</v>
      </c>
      <c r="X181" s="59" t="s">
        <v>213</v>
      </c>
      <c r="Y181" s="56" t="s">
        <v>213</v>
      </c>
      <c r="Z181" s="56" t="s">
        <v>213</v>
      </c>
    </row>
    <row r="182" spans="1:26" ht="10.5">
      <c r="A182" s="55" t="s">
        <v>255</v>
      </c>
      <c r="B182" s="56">
        <v>-3418</v>
      </c>
      <c r="C182" s="56">
        <v>-2806</v>
      </c>
      <c r="D182" s="56">
        <v>10632</v>
      </c>
      <c r="E182" s="56">
        <v>11890</v>
      </c>
      <c r="F182" s="56">
        <v>10890</v>
      </c>
      <c r="G182" s="57">
        <f t="shared" si="31"/>
        <v>1000</v>
      </c>
      <c r="H182" s="57">
        <f>D182-F182</f>
        <v>-258</v>
      </c>
      <c r="I182" s="56">
        <v>2652779</v>
      </c>
      <c r="J182" s="58">
        <f>(I182*B8)/13</f>
        <v>102029.96153846153</v>
      </c>
      <c r="K182" s="58">
        <v>9051902</v>
      </c>
      <c r="L182" s="58">
        <f>(K182*B4)/85</f>
        <v>49519.2285882353</v>
      </c>
      <c r="M182" s="58">
        <f t="shared" si="32"/>
        <v>-238510</v>
      </c>
      <c r="N182" s="56" t="s">
        <v>377</v>
      </c>
      <c r="O182" s="56">
        <v>952499</v>
      </c>
      <c r="P182" s="56">
        <v>46810</v>
      </c>
      <c r="Q182" s="59">
        <v>999309</v>
      </c>
      <c r="R182" s="56">
        <v>697167</v>
      </c>
      <c r="S182" s="62"/>
      <c r="T182" s="61">
        <f t="shared" si="33"/>
        <v>-36478</v>
      </c>
      <c r="U182" s="56" t="s">
        <v>213</v>
      </c>
      <c r="V182" s="56" t="s">
        <v>213</v>
      </c>
      <c r="W182" s="56" t="s">
        <v>213</v>
      </c>
      <c r="X182" s="59" t="s">
        <v>213</v>
      </c>
      <c r="Y182" s="56" t="s">
        <v>213</v>
      </c>
      <c r="Z182" s="56" t="s">
        <v>213</v>
      </c>
    </row>
    <row r="183" spans="1:26" ht="10.5">
      <c r="A183" s="55" t="s">
        <v>140</v>
      </c>
      <c r="B183" s="88" t="s">
        <v>213</v>
      </c>
      <c r="C183" s="89">
        <v>-3429</v>
      </c>
      <c r="D183" s="88" t="s">
        <v>213</v>
      </c>
      <c r="E183" s="88">
        <v>5160</v>
      </c>
      <c r="F183" s="56">
        <v>10890</v>
      </c>
      <c r="G183" s="57">
        <f t="shared" si="31"/>
        <v>-5730</v>
      </c>
      <c r="H183" s="57" t="s">
        <v>213</v>
      </c>
      <c r="I183" s="56">
        <v>1348415</v>
      </c>
      <c r="J183" s="58">
        <f>(I183*B8)/13</f>
        <v>51862.11538461538</v>
      </c>
      <c r="K183" s="58">
        <v>5040398</v>
      </c>
      <c r="L183" s="58">
        <f>(K183*B4)/85</f>
        <v>27573.942000000003</v>
      </c>
      <c r="M183" s="58">
        <f t="shared" si="32"/>
        <v>-291465</v>
      </c>
      <c r="N183" s="88" t="s">
        <v>334</v>
      </c>
      <c r="O183" s="90">
        <v>450000</v>
      </c>
      <c r="P183" s="88">
        <v>0</v>
      </c>
      <c r="Q183" s="59">
        <v>450000</v>
      </c>
      <c r="R183" s="88">
        <v>310000</v>
      </c>
      <c r="S183" s="62"/>
      <c r="T183" s="61">
        <f t="shared" si="33"/>
        <v>-44577</v>
      </c>
      <c r="U183" s="56" t="s">
        <v>213</v>
      </c>
      <c r="V183" s="56" t="s">
        <v>213</v>
      </c>
      <c r="W183" s="56" t="s">
        <v>213</v>
      </c>
      <c r="X183" s="59" t="s">
        <v>213</v>
      </c>
      <c r="Y183" s="56" t="s">
        <v>213</v>
      </c>
      <c r="Z183" s="56" t="s">
        <v>213</v>
      </c>
    </row>
    <row r="184" spans="1:26" ht="10.5">
      <c r="A184" s="55" t="s">
        <v>141</v>
      </c>
      <c r="B184" s="56">
        <v>-3987</v>
      </c>
      <c r="C184" s="56">
        <v>-3987</v>
      </c>
      <c r="D184" s="56">
        <v>8038</v>
      </c>
      <c r="E184" s="56">
        <v>8038</v>
      </c>
      <c r="F184" s="56">
        <v>10890</v>
      </c>
      <c r="G184" s="57">
        <f t="shared" si="31"/>
        <v>-2852</v>
      </c>
      <c r="H184" s="57">
        <f aca="true" t="shared" si="34" ref="H184:H189">D184-F184</f>
        <v>-2852</v>
      </c>
      <c r="I184" s="56">
        <v>2159652</v>
      </c>
      <c r="J184" s="58">
        <f>(I184*B8)/13</f>
        <v>83063.53846153847</v>
      </c>
      <c r="K184" s="58">
        <v>5289364</v>
      </c>
      <c r="L184" s="58">
        <f>(K184*B4)/85</f>
        <v>28935.93247058824</v>
      </c>
      <c r="M184" s="58">
        <f t="shared" si="32"/>
        <v>-338895</v>
      </c>
      <c r="N184" s="56" t="s">
        <v>407</v>
      </c>
      <c r="O184" s="56">
        <v>375000</v>
      </c>
      <c r="P184" s="56">
        <v>0</v>
      </c>
      <c r="Q184" s="59">
        <v>375000</v>
      </c>
      <c r="R184" s="56">
        <v>185000</v>
      </c>
      <c r="S184" s="62"/>
      <c r="T184" s="61">
        <f t="shared" si="33"/>
        <v>-51831</v>
      </c>
      <c r="U184" s="56" t="s">
        <v>213</v>
      </c>
      <c r="V184" s="56" t="s">
        <v>213</v>
      </c>
      <c r="W184" s="56" t="s">
        <v>213</v>
      </c>
      <c r="X184" s="59" t="s">
        <v>213</v>
      </c>
      <c r="Y184" s="56" t="s">
        <v>213</v>
      </c>
      <c r="Z184" s="56" t="s">
        <v>213</v>
      </c>
    </row>
    <row r="185" spans="1:26" ht="10.5">
      <c r="A185" s="55" t="s">
        <v>142</v>
      </c>
      <c r="B185" s="56">
        <v>-4086</v>
      </c>
      <c r="C185" s="56">
        <v>-4074</v>
      </c>
      <c r="D185" s="56">
        <v>12414</v>
      </c>
      <c r="E185" s="56">
        <v>10438</v>
      </c>
      <c r="F185" s="56">
        <v>10890</v>
      </c>
      <c r="G185" s="57">
        <f t="shared" si="31"/>
        <v>-452</v>
      </c>
      <c r="H185" s="57">
        <f t="shared" si="34"/>
        <v>1524</v>
      </c>
      <c r="I185" s="56">
        <v>937770</v>
      </c>
      <c r="J185" s="58">
        <f>(I185*B8)/13</f>
        <v>36068.07692307692</v>
      </c>
      <c r="K185" s="58">
        <v>6012613</v>
      </c>
      <c r="L185" s="58">
        <f>(K185*B4)/85</f>
        <v>32892.52994117647</v>
      </c>
      <c r="M185" s="58">
        <f t="shared" si="32"/>
        <v>-346290</v>
      </c>
      <c r="N185" s="56" t="s">
        <v>387</v>
      </c>
      <c r="O185" s="56">
        <v>401820</v>
      </c>
      <c r="P185" s="56">
        <v>2000</v>
      </c>
      <c r="Q185" s="59">
        <v>403820</v>
      </c>
      <c r="R185" s="56">
        <v>300835</v>
      </c>
      <c r="S185" s="60"/>
      <c r="T185" s="61">
        <f t="shared" si="33"/>
        <v>-52962</v>
      </c>
      <c r="U185" s="56" t="s">
        <v>213</v>
      </c>
      <c r="V185" s="56" t="s">
        <v>213</v>
      </c>
      <c r="W185" s="56" t="s">
        <v>213</v>
      </c>
      <c r="X185" s="59" t="s">
        <v>213</v>
      </c>
      <c r="Y185" s="56" t="s">
        <v>213</v>
      </c>
      <c r="Z185" s="56" t="s">
        <v>213</v>
      </c>
    </row>
    <row r="186" spans="1:26" ht="10.5">
      <c r="A186" s="55" t="s">
        <v>208</v>
      </c>
      <c r="B186" s="56">
        <v>-1729</v>
      </c>
      <c r="C186" s="56">
        <v>-1729</v>
      </c>
      <c r="D186" s="56">
        <v>12536</v>
      </c>
      <c r="E186" s="56">
        <v>9410</v>
      </c>
      <c r="F186" s="56">
        <v>10890</v>
      </c>
      <c r="G186" s="57">
        <f t="shared" si="31"/>
        <v>-1480</v>
      </c>
      <c r="H186" s="57">
        <f t="shared" si="34"/>
        <v>1646</v>
      </c>
      <c r="I186" s="56">
        <v>1173795</v>
      </c>
      <c r="J186" s="58">
        <f>(I186*B8)/13</f>
        <v>45145.96153846154</v>
      </c>
      <c r="K186" s="58">
        <v>6493059</v>
      </c>
      <c r="L186" s="58">
        <f>(K186*B4)/85</f>
        <v>35520.85217647059</v>
      </c>
      <c r="M186" s="58">
        <f t="shared" si="32"/>
        <v>-146965</v>
      </c>
      <c r="N186" s="56" t="s">
        <v>169</v>
      </c>
      <c r="O186" s="56">
        <v>1100004</v>
      </c>
      <c r="P186" s="56">
        <v>13000</v>
      </c>
      <c r="Q186" s="59">
        <v>1113004</v>
      </c>
      <c r="R186" s="56">
        <v>160000</v>
      </c>
      <c r="S186" s="62"/>
      <c r="T186" s="61">
        <f t="shared" si="33"/>
        <v>-22477</v>
      </c>
      <c r="U186" s="56" t="s">
        <v>213</v>
      </c>
      <c r="V186" s="56" t="s">
        <v>213</v>
      </c>
      <c r="W186" s="56" t="s">
        <v>213</v>
      </c>
      <c r="X186" s="59" t="s">
        <v>213</v>
      </c>
      <c r="Y186" s="56" t="s">
        <v>213</v>
      </c>
      <c r="Z186" s="56" t="s">
        <v>213</v>
      </c>
    </row>
    <row r="187" spans="1:26" ht="10.5">
      <c r="A187" s="55" t="s">
        <v>209</v>
      </c>
      <c r="B187" s="56">
        <v>-4630</v>
      </c>
      <c r="C187" s="56">
        <v>-4630</v>
      </c>
      <c r="D187" s="56">
        <v>7194</v>
      </c>
      <c r="E187" s="56">
        <v>7194</v>
      </c>
      <c r="F187" s="56">
        <v>10890</v>
      </c>
      <c r="G187" s="57">
        <f t="shared" si="31"/>
        <v>-3696</v>
      </c>
      <c r="H187" s="57">
        <f t="shared" si="34"/>
        <v>-3696</v>
      </c>
      <c r="I187" s="56">
        <v>2114586</v>
      </c>
      <c r="J187" s="58">
        <f>(I187*B8)/13</f>
        <v>81330.23076923077</v>
      </c>
      <c r="K187" s="58">
        <v>5878973</v>
      </c>
      <c r="L187" s="58">
        <f>(K187*B4)/85</f>
        <v>32161.440529411768</v>
      </c>
      <c r="M187" s="58">
        <f t="shared" si="32"/>
        <v>-393550</v>
      </c>
      <c r="N187" s="56" t="s">
        <v>312</v>
      </c>
      <c r="O187" s="56">
        <v>355797</v>
      </c>
      <c r="P187" s="56">
        <v>7390</v>
      </c>
      <c r="Q187" s="59">
        <v>363187</v>
      </c>
      <c r="R187" s="56">
        <v>158262</v>
      </c>
      <c r="S187" s="62"/>
      <c r="T187" s="61">
        <f t="shared" si="33"/>
        <v>-60190</v>
      </c>
      <c r="U187" s="56" t="s">
        <v>213</v>
      </c>
      <c r="V187" s="56" t="s">
        <v>213</v>
      </c>
      <c r="W187" s="56" t="s">
        <v>213</v>
      </c>
      <c r="X187" s="59" t="s">
        <v>213</v>
      </c>
      <c r="Y187" s="56" t="s">
        <v>213</v>
      </c>
      <c r="Z187" s="56" t="s">
        <v>213</v>
      </c>
    </row>
    <row r="188" spans="1:26" ht="10.5">
      <c r="A188" s="55" t="s">
        <v>210</v>
      </c>
      <c r="B188" s="56">
        <v>-6108</v>
      </c>
      <c r="C188" s="56">
        <v>-4261</v>
      </c>
      <c r="D188" s="56">
        <v>10268</v>
      </c>
      <c r="E188" s="56">
        <v>10115</v>
      </c>
      <c r="F188" s="56">
        <v>10890</v>
      </c>
      <c r="G188" s="57">
        <f t="shared" si="31"/>
        <v>-775</v>
      </c>
      <c r="H188" s="57">
        <f t="shared" si="34"/>
        <v>-622</v>
      </c>
      <c r="I188" s="56">
        <v>3696140</v>
      </c>
      <c r="J188" s="58">
        <f>(I188*B8)/13</f>
        <v>142159.23076923078</v>
      </c>
      <c r="K188" s="58">
        <v>5648487</v>
      </c>
      <c r="L188" s="58">
        <f>(K188*B4)/85</f>
        <v>30900.546529411764</v>
      </c>
      <c r="M188" s="58">
        <f t="shared" si="32"/>
        <v>-362185</v>
      </c>
      <c r="N188" s="56" t="s">
        <v>371</v>
      </c>
      <c r="O188" s="56">
        <v>443093</v>
      </c>
      <c r="P188" s="56">
        <v>0</v>
      </c>
      <c r="Q188" s="59">
        <v>443093</v>
      </c>
      <c r="R188" s="56">
        <v>30000</v>
      </c>
      <c r="S188" s="60"/>
      <c r="T188" s="61">
        <f t="shared" si="33"/>
        <v>-55393</v>
      </c>
      <c r="U188" s="56" t="s">
        <v>213</v>
      </c>
      <c r="V188" s="56" t="s">
        <v>213</v>
      </c>
      <c r="W188" s="56" t="s">
        <v>213</v>
      </c>
      <c r="X188" s="59" t="s">
        <v>213</v>
      </c>
      <c r="Y188" s="56" t="s">
        <v>213</v>
      </c>
      <c r="Z188" s="56" t="s">
        <v>213</v>
      </c>
    </row>
    <row r="189" spans="1:26" ht="10.5">
      <c r="A189" s="55" t="s">
        <v>143</v>
      </c>
      <c r="B189" s="56">
        <v>-3610</v>
      </c>
      <c r="C189" s="56">
        <v>-3610</v>
      </c>
      <c r="D189" s="56">
        <v>6270</v>
      </c>
      <c r="E189" s="56">
        <v>5070</v>
      </c>
      <c r="F189" s="56">
        <v>10890</v>
      </c>
      <c r="G189" s="57">
        <f t="shared" si="31"/>
        <v>-5820</v>
      </c>
      <c r="H189" s="57">
        <f t="shared" si="34"/>
        <v>-4620</v>
      </c>
      <c r="I189" s="56">
        <v>3829579</v>
      </c>
      <c r="J189" s="58">
        <f>(I189*B8)/13</f>
        <v>147291.5</v>
      </c>
      <c r="K189" s="58">
        <v>4563928</v>
      </c>
      <c r="L189" s="58">
        <f>(K189*B4)/85</f>
        <v>24967.37082352941</v>
      </c>
      <c r="M189" s="58">
        <f t="shared" si="32"/>
        <v>-306850</v>
      </c>
      <c r="N189" s="56" t="s">
        <v>344</v>
      </c>
      <c r="O189" s="56">
        <v>352400</v>
      </c>
      <c r="P189" s="56">
        <v>2000</v>
      </c>
      <c r="Q189" s="59">
        <v>354400</v>
      </c>
      <c r="R189" s="56">
        <v>45000</v>
      </c>
      <c r="S189" s="62"/>
      <c r="T189" s="61">
        <f t="shared" si="33"/>
        <v>-46930</v>
      </c>
      <c r="U189" s="56" t="s">
        <v>357</v>
      </c>
      <c r="V189" s="56">
        <v>465182</v>
      </c>
      <c r="W189" s="56">
        <v>17000</v>
      </c>
      <c r="X189" s="59">
        <v>482182</v>
      </c>
      <c r="Y189" s="56">
        <v>60000</v>
      </c>
      <c r="Z189" s="56"/>
    </row>
    <row r="190" spans="1:26" ht="10.5">
      <c r="A190" s="64"/>
      <c r="B190" s="65"/>
      <c r="C190" s="65"/>
      <c r="D190" s="65"/>
      <c r="E190" s="65"/>
      <c r="F190" s="65"/>
      <c r="G190" s="66"/>
      <c r="H190" s="66"/>
      <c r="I190" s="64"/>
      <c r="J190" s="67"/>
      <c r="K190" s="67"/>
      <c r="L190" s="67"/>
      <c r="M190" s="67"/>
      <c r="N190" s="65"/>
      <c r="O190" s="65"/>
      <c r="P190" s="65"/>
      <c r="Q190" s="65"/>
      <c r="R190" s="65"/>
      <c r="S190" s="91"/>
      <c r="T190" s="92"/>
      <c r="U190" s="65"/>
      <c r="V190" s="65"/>
      <c r="W190" s="65"/>
      <c r="X190" s="65"/>
      <c r="Y190" s="65"/>
      <c r="Z190" s="65"/>
    </row>
  </sheetData>
  <printOptions/>
  <pageMargins left="0.5" right="0.5" top="0.75" bottom="0.75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"/>
  <sheetViews>
    <sheetView workbookViewId="0" topLeftCell="A1">
      <selection activeCell="A14" sqref="A14"/>
    </sheetView>
  </sheetViews>
  <sheetFormatPr defaultColWidth="11.421875" defaultRowHeight="12.75"/>
  <cols>
    <col min="1" max="1" width="24.140625" style="0" customWidth="1"/>
    <col min="2" max="52" width="24.00390625" style="94" customWidth="1"/>
    <col min="53" max="53" width="24.00390625" style="0" customWidth="1"/>
  </cols>
  <sheetData>
    <row r="1" ht="18">
      <c r="A1" s="93" t="s">
        <v>115</v>
      </c>
    </row>
    <row r="3" spans="2:52" s="95" customFormat="1" ht="13.5">
      <c r="B3" s="96" t="s">
        <v>116</v>
      </c>
      <c r="C3" s="96" t="s">
        <v>117</v>
      </c>
      <c r="D3" s="96" t="s">
        <v>118</v>
      </c>
      <c r="E3" s="96" t="s">
        <v>119</v>
      </c>
      <c r="F3" s="96" t="s">
        <v>120</v>
      </c>
      <c r="G3" s="96" t="s">
        <v>121</v>
      </c>
      <c r="H3" s="96" t="s">
        <v>122</v>
      </c>
      <c r="I3" s="96" t="s">
        <v>123</v>
      </c>
      <c r="J3" s="96" t="s">
        <v>124</v>
      </c>
      <c r="K3" s="96" t="s">
        <v>125</v>
      </c>
      <c r="L3" s="96" t="s">
        <v>126</v>
      </c>
      <c r="M3" s="96" t="s">
        <v>127</v>
      </c>
      <c r="N3" s="96" t="s">
        <v>128</v>
      </c>
      <c r="O3" s="96" t="s">
        <v>129</v>
      </c>
      <c r="P3" s="96" t="s">
        <v>0</v>
      </c>
      <c r="Q3" s="96" t="s">
        <v>1</v>
      </c>
      <c r="R3" s="96" t="s">
        <v>2</v>
      </c>
      <c r="S3" s="96" t="s">
        <v>3</v>
      </c>
      <c r="T3" s="96" t="s">
        <v>4</v>
      </c>
      <c r="U3" s="96" t="s">
        <v>5</v>
      </c>
      <c r="V3" s="96" t="s">
        <v>6</v>
      </c>
      <c r="W3" s="96" t="s">
        <v>7</v>
      </c>
      <c r="X3" s="96" t="s">
        <v>8</v>
      </c>
      <c r="Y3" s="96" t="s">
        <v>9</v>
      </c>
      <c r="Z3" s="96" t="s">
        <v>10</v>
      </c>
      <c r="AA3" s="96" t="s">
        <v>11</v>
      </c>
      <c r="AB3" s="96" t="s">
        <v>12</v>
      </c>
      <c r="AC3" s="96" t="s">
        <v>13</v>
      </c>
      <c r="AD3" s="96" t="s">
        <v>14</v>
      </c>
      <c r="AE3" s="96" t="s">
        <v>15</v>
      </c>
      <c r="AF3" s="96" t="s">
        <v>16</v>
      </c>
      <c r="AG3" s="96" t="s">
        <v>17</v>
      </c>
      <c r="AH3" s="96" t="s">
        <v>18</v>
      </c>
      <c r="AI3" s="96" t="s">
        <v>19</v>
      </c>
      <c r="AJ3" s="96" t="s">
        <v>20</v>
      </c>
      <c r="AK3" s="96" t="s">
        <v>21</v>
      </c>
      <c r="AL3" s="96" t="s">
        <v>22</v>
      </c>
      <c r="AM3" s="96" t="s">
        <v>23</v>
      </c>
      <c r="AN3" s="96" t="s">
        <v>24</v>
      </c>
      <c r="AO3" s="96" t="s">
        <v>25</v>
      </c>
      <c r="AP3" s="96" t="s">
        <v>26</v>
      </c>
      <c r="AQ3" s="96" t="s">
        <v>27</v>
      </c>
      <c r="AR3" s="96" t="s">
        <v>28</v>
      </c>
      <c r="AS3" s="96" t="s">
        <v>29</v>
      </c>
      <c r="AT3" s="96" t="s">
        <v>30</v>
      </c>
      <c r="AU3" s="96" t="s">
        <v>31</v>
      </c>
      <c r="AV3" s="96" t="s">
        <v>32</v>
      </c>
      <c r="AW3" s="96" t="s">
        <v>33</v>
      </c>
      <c r="AX3" s="96" t="s">
        <v>34</v>
      </c>
      <c r="AY3" s="96" t="s">
        <v>35</v>
      </c>
      <c r="AZ3" s="96" t="s">
        <v>36</v>
      </c>
    </row>
    <row r="4" spans="1:52" ht="12">
      <c r="A4" s="97" t="s">
        <v>113</v>
      </c>
      <c r="B4" s="98">
        <v>1391582.601851852</v>
      </c>
      <c r="C4" s="98">
        <v>4084815.1652892563</v>
      </c>
      <c r="D4" s="98">
        <v>863425.2989690722</v>
      </c>
      <c r="E4" s="98">
        <v>241753.14285714287</v>
      </c>
      <c r="F4" s="98">
        <v>12474248.86440678</v>
      </c>
      <c r="G4" s="98">
        <v>413281.1081081081</v>
      </c>
      <c r="H4" s="98">
        <v>639883.2727272727</v>
      </c>
      <c r="I4" s="98">
        <v>2303044.1818181816</v>
      </c>
      <c r="J4" s="98">
        <v>1246749.4444444445</v>
      </c>
      <c r="K4" s="98">
        <v>806856.8571428572</v>
      </c>
      <c r="L4" s="98">
        <v>325645.6</v>
      </c>
      <c r="M4" s="98">
        <v>768404.6078431372</v>
      </c>
      <c r="N4" s="98">
        <v>754999.5</v>
      </c>
      <c r="O4" s="98">
        <v>427366</v>
      </c>
      <c r="P4" s="98">
        <v>476336.71910112357</v>
      </c>
      <c r="Q4" s="98">
        <v>11803</v>
      </c>
      <c r="R4" s="98">
        <v>582698.3333333334</v>
      </c>
      <c r="S4" s="98">
        <v>138055.2857142857</v>
      </c>
      <c r="T4" s="98">
        <v>617612.25</v>
      </c>
      <c r="U4" s="98">
        <v>604437.5</v>
      </c>
      <c r="V4" s="98">
        <v>777740.6666666666</v>
      </c>
      <c r="W4" s="98">
        <v>728736</v>
      </c>
      <c r="X4" s="98">
        <v>103359</v>
      </c>
      <c r="Y4" s="98">
        <v>121417</v>
      </c>
      <c r="Z4" s="98">
        <v>2140398.090909091</v>
      </c>
      <c r="AA4" s="98">
        <v>1023112.1150442478</v>
      </c>
      <c r="AB4" s="98">
        <v>315474.44444444444</v>
      </c>
      <c r="AC4" s="98">
        <v>831258.08</v>
      </c>
      <c r="AD4" s="98">
        <v>428822.85294117645</v>
      </c>
      <c r="AE4" s="98">
        <v>902135.6590909091</v>
      </c>
      <c r="AF4" s="98">
        <v>1464959.1666666667</v>
      </c>
      <c r="AG4" s="98">
        <v>905674.4545454546</v>
      </c>
      <c r="AH4" s="98">
        <v>237820.2</v>
      </c>
      <c r="AI4" s="98">
        <v>1124628.7948717948</v>
      </c>
      <c r="AJ4" s="98">
        <v>305020</v>
      </c>
      <c r="AK4" s="98">
        <v>899440.3070175438</v>
      </c>
      <c r="AL4" s="98">
        <v>873394.6213592233</v>
      </c>
      <c r="AM4" s="98">
        <v>239308</v>
      </c>
      <c r="AN4" s="98">
        <v>833347.6375</v>
      </c>
      <c r="AO4" s="98">
        <v>602836.5</v>
      </c>
      <c r="AP4" s="98">
        <v>513593.8879310345</v>
      </c>
      <c r="AQ4" s="98">
        <v>300719.5</v>
      </c>
      <c r="AR4" s="98">
        <v>446492</v>
      </c>
      <c r="AS4" s="98">
        <v>230951.16666666666</v>
      </c>
      <c r="AT4" s="98">
        <v>924506.3220338983</v>
      </c>
      <c r="AU4" s="98">
        <v>590779.1666666666</v>
      </c>
      <c r="AV4" s="98">
        <v>325267.5</v>
      </c>
      <c r="AW4" s="98">
        <v>218739.2</v>
      </c>
      <c r="AX4" s="98">
        <v>952375.2727272727</v>
      </c>
      <c r="AY4" s="98">
        <v>103360</v>
      </c>
      <c r="AZ4" s="98">
        <v>129523.5</v>
      </c>
    </row>
    <row r="5" spans="1:52" ht="12">
      <c r="A5" s="97" t="s">
        <v>114</v>
      </c>
      <c r="B5" s="99">
        <v>561041.0660377359</v>
      </c>
      <c r="C5" s="99">
        <v>1321038.664</v>
      </c>
      <c r="D5" s="99">
        <v>348697.71</v>
      </c>
      <c r="E5" s="99">
        <v>131468.2857142857</v>
      </c>
      <c r="F5" s="99">
        <v>2635479.3170731706</v>
      </c>
      <c r="G5" s="99">
        <v>161938.8725490196</v>
      </c>
      <c r="H5" s="99">
        <v>137761</v>
      </c>
      <c r="I5" s="99">
        <v>1280870.2</v>
      </c>
      <c r="J5" s="99">
        <v>572572.3928571428</v>
      </c>
      <c r="K5" s="99">
        <v>455545.3333333333</v>
      </c>
      <c r="L5" s="99">
        <v>244994.5</v>
      </c>
      <c r="M5" s="99">
        <v>458599.5303030303</v>
      </c>
      <c r="N5" s="99">
        <v>231204.0810810811</v>
      </c>
      <c r="O5" s="99">
        <v>207579.25</v>
      </c>
      <c r="P5" s="99">
        <v>164135.1052631579</v>
      </c>
      <c r="Q5" s="99">
        <v>153987</v>
      </c>
      <c r="R5" s="99">
        <v>161384.5</v>
      </c>
      <c r="S5" s="99">
        <v>94418.85</v>
      </c>
      <c r="T5" s="99">
        <v>131505.75</v>
      </c>
      <c r="U5" s="99">
        <v>135798.7142857143</v>
      </c>
      <c r="V5" s="99">
        <v>455647.6153846154</v>
      </c>
      <c r="W5" s="99">
        <v>318976</v>
      </c>
      <c r="X5" s="99">
        <v>175144</v>
      </c>
      <c r="Y5" s="99">
        <v>87365</v>
      </c>
      <c r="Z5" s="99">
        <v>933209.1788617886</v>
      </c>
      <c r="AA5" s="99">
        <v>466463.45871559635</v>
      </c>
      <c r="AB5" s="99">
        <v>128015.5</v>
      </c>
      <c r="AC5" s="99">
        <v>484703.97222222225</v>
      </c>
      <c r="AD5" s="99">
        <v>178968.52808988764</v>
      </c>
      <c r="AE5" s="99">
        <v>377269.75</v>
      </c>
      <c r="AF5" s="99">
        <v>788354.2857142857</v>
      </c>
      <c r="AG5" s="99">
        <v>448037.14285714284</v>
      </c>
      <c r="AH5" s="99">
        <v>40280</v>
      </c>
      <c r="AI5" s="99">
        <v>417055.8064516129</v>
      </c>
      <c r="AJ5" s="99">
        <v>250640.4</v>
      </c>
      <c r="AK5" s="99">
        <v>469814.1052631579</v>
      </c>
      <c r="AL5" s="99">
        <v>443295.9818181818</v>
      </c>
      <c r="AM5" s="99">
        <v>143838.2857142857</v>
      </c>
      <c r="AN5" s="99">
        <v>347164.2653061224</v>
      </c>
      <c r="AO5" s="99">
        <v>270004.1818181818</v>
      </c>
      <c r="AP5" s="99">
        <v>203494.59649122806</v>
      </c>
      <c r="AQ5" s="99">
        <v>182369.44444444444</v>
      </c>
      <c r="AR5" s="99">
        <v>154977.25</v>
      </c>
      <c r="AS5" s="99">
        <v>105395</v>
      </c>
      <c r="AT5" s="99">
        <v>473683.6779661017</v>
      </c>
      <c r="AU5" s="99">
        <v>189263.88888888888</v>
      </c>
      <c r="AV5" s="99">
        <v>105713</v>
      </c>
      <c r="AW5" s="99">
        <v>119627.85714285714</v>
      </c>
      <c r="AX5" s="99">
        <v>306407.85714285716</v>
      </c>
      <c r="AY5" s="99">
        <v>132197</v>
      </c>
      <c r="AZ5" s="99">
        <v>153918.5</v>
      </c>
    </row>
    <row r="6" spans="1:52" s="100" customFormat="1" ht="13.5">
      <c r="A6" s="100" t="s">
        <v>37</v>
      </c>
      <c r="B6" s="101">
        <f>B4-B5</f>
        <v>830541.535814116</v>
      </c>
      <c r="C6" s="101">
        <f>C4-C5</f>
        <v>2763776.501289256</v>
      </c>
      <c r="D6" s="101">
        <f aca="true" t="shared" si="0" ref="D6:AZ6">D4-D5</f>
        <v>514727.58896907215</v>
      </c>
      <c r="E6" s="101">
        <f t="shared" si="0"/>
        <v>110284.85714285716</v>
      </c>
      <c r="F6" s="101">
        <f t="shared" si="0"/>
        <v>9838769.54733361</v>
      </c>
      <c r="G6" s="101">
        <f t="shared" si="0"/>
        <v>251342.2355590885</v>
      </c>
      <c r="H6" s="101">
        <f t="shared" si="0"/>
        <v>502122.2727272727</v>
      </c>
      <c r="I6" s="101">
        <f t="shared" si="0"/>
        <v>1022173.9818181817</v>
      </c>
      <c r="J6" s="101">
        <f t="shared" si="0"/>
        <v>674177.0515873017</v>
      </c>
      <c r="K6" s="101">
        <f t="shared" si="0"/>
        <v>351311.52380952385</v>
      </c>
      <c r="L6" s="101">
        <f t="shared" si="0"/>
        <v>80651.09999999998</v>
      </c>
      <c r="M6" s="101">
        <f t="shared" si="0"/>
        <v>309805.07754010695</v>
      </c>
      <c r="N6" s="101">
        <f t="shared" si="0"/>
        <v>523795.41891891893</v>
      </c>
      <c r="O6" s="101">
        <f t="shared" si="0"/>
        <v>219786.75</v>
      </c>
      <c r="P6" s="101">
        <f t="shared" si="0"/>
        <v>312201.61383796565</v>
      </c>
      <c r="Q6" s="101">
        <f t="shared" si="0"/>
        <v>-142184</v>
      </c>
      <c r="R6" s="101">
        <f t="shared" si="0"/>
        <v>421313.8333333334</v>
      </c>
      <c r="S6" s="101">
        <f t="shared" si="0"/>
        <v>43636.435714285704</v>
      </c>
      <c r="T6" s="101">
        <f t="shared" si="0"/>
        <v>486106.5</v>
      </c>
      <c r="U6" s="101">
        <f t="shared" si="0"/>
        <v>468638.7857142857</v>
      </c>
      <c r="V6" s="101">
        <f t="shared" si="0"/>
        <v>322093.05128205125</v>
      </c>
      <c r="W6" s="101">
        <f t="shared" si="0"/>
        <v>409760</v>
      </c>
      <c r="X6" s="101">
        <f t="shared" si="0"/>
        <v>-71785</v>
      </c>
      <c r="Y6" s="101">
        <f t="shared" si="0"/>
        <v>34052</v>
      </c>
      <c r="Z6" s="101">
        <f t="shared" si="0"/>
        <v>1207188.9120473024</v>
      </c>
      <c r="AA6" s="101">
        <f t="shared" si="0"/>
        <v>556648.6563286515</v>
      </c>
      <c r="AB6" s="101">
        <f t="shared" si="0"/>
        <v>187458.94444444444</v>
      </c>
      <c r="AC6" s="101">
        <f t="shared" si="0"/>
        <v>346554.1077777777</v>
      </c>
      <c r="AD6" s="101">
        <f t="shared" si="0"/>
        <v>249854.3248512888</v>
      </c>
      <c r="AE6" s="101">
        <f t="shared" si="0"/>
        <v>524865.9090909091</v>
      </c>
      <c r="AF6" s="101">
        <f t="shared" si="0"/>
        <v>676604.8809523811</v>
      </c>
      <c r="AG6" s="101">
        <f t="shared" si="0"/>
        <v>457637.31168831175</v>
      </c>
      <c r="AH6" s="101">
        <f t="shared" si="0"/>
        <v>197540.2</v>
      </c>
      <c r="AI6" s="101">
        <f t="shared" si="0"/>
        <v>707572.9884201819</v>
      </c>
      <c r="AJ6" s="101">
        <f t="shared" si="0"/>
        <v>54379.600000000006</v>
      </c>
      <c r="AK6" s="101">
        <f t="shared" si="0"/>
        <v>429626.2017543859</v>
      </c>
      <c r="AL6" s="101">
        <f t="shared" si="0"/>
        <v>430098.63954104146</v>
      </c>
      <c r="AM6" s="101">
        <f t="shared" si="0"/>
        <v>95469.71428571429</v>
      </c>
      <c r="AN6" s="101">
        <f t="shared" si="0"/>
        <v>486183.3721938775</v>
      </c>
      <c r="AO6" s="101">
        <f t="shared" si="0"/>
        <v>332832.3181818182</v>
      </c>
      <c r="AP6" s="101">
        <f t="shared" si="0"/>
        <v>310099.29143980646</v>
      </c>
      <c r="AQ6" s="101">
        <f t="shared" si="0"/>
        <v>118350.05555555556</v>
      </c>
      <c r="AR6" s="101">
        <f t="shared" si="0"/>
        <v>291514.75</v>
      </c>
      <c r="AS6" s="101">
        <f t="shared" si="0"/>
        <v>125556.16666666666</v>
      </c>
      <c r="AT6" s="101">
        <f t="shared" si="0"/>
        <v>450822.64406779665</v>
      </c>
      <c r="AU6" s="101">
        <f t="shared" si="0"/>
        <v>401515.27777777775</v>
      </c>
      <c r="AV6" s="101">
        <f t="shared" si="0"/>
        <v>219554.5</v>
      </c>
      <c r="AW6" s="101">
        <f t="shared" si="0"/>
        <v>99111.34285714287</v>
      </c>
      <c r="AX6" s="101">
        <f t="shared" si="0"/>
        <v>645967.4155844155</v>
      </c>
      <c r="AY6" s="101">
        <f t="shared" si="0"/>
        <v>-28837</v>
      </c>
      <c r="AZ6" s="101">
        <f t="shared" si="0"/>
        <v>-24395</v>
      </c>
    </row>
    <row r="7" spans="1:52" s="102" customFormat="1" ht="12">
      <c r="A7" s="102" t="s">
        <v>38</v>
      </c>
      <c r="B7" s="103">
        <v>1</v>
      </c>
      <c r="C7" s="103">
        <v>2</v>
      </c>
      <c r="D7" s="103">
        <v>3</v>
      </c>
      <c r="E7" s="103">
        <v>4</v>
      </c>
      <c r="F7" s="103">
        <v>5</v>
      </c>
      <c r="G7" s="103">
        <v>6</v>
      </c>
      <c r="H7" s="103">
        <v>7</v>
      </c>
      <c r="I7" s="103">
        <v>8</v>
      </c>
      <c r="J7" s="103">
        <v>9</v>
      </c>
      <c r="K7" s="103">
        <v>10</v>
      </c>
      <c r="L7" s="103">
        <v>11</v>
      </c>
      <c r="M7" s="103">
        <v>12</v>
      </c>
      <c r="N7" s="103">
        <v>13</v>
      </c>
      <c r="O7" s="103">
        <v>14</v>
      </c>
      <c r="P7" s="103">
        <v>15</v>
      </c>
      <c r="Q7" s="103">
        <v>16</v>
      </c>
      <c r="R7" s="103">
        <v>17</v>
      </c>
      <c r="S7" s="103">
        <v>18</v>
      </c>
      <c r="T7" s="103">
        <v>19</v>
      </c>
      <c r="U7" s="103">
        <v>20</v>
      </c>
      <c r="V7" s="103">
        <v>21</v>
      </c>
      <c r="W7" s="103">
        <v>22</v>
      </c>
      <c r="X7" s="103">
        <v>23</v>
      </c>
      <c r="Y7" s="103">
        <v>24</v>
      </c>
      <c r="Z7" s="103">
        <v>25</v>
      </c>
      <c r="AA7" s="103">
        <v>26</v>
      </c>
      <c r="AB7" s="103">
        <v>27</v>
      </c>
      <c r="AC7" s="103">
        <v>28</v>
      </c>
      <c r="AD7" s="103">
        <v>29</v>
      </c>
      <c r="AE7" s="103">
        <v>30</v>
      </c>
      <c r="AF7" s="103">
        <v>31</v>
      </c>
      <c r="AG7" s="103">
        <v>32</v>
      </c>
      <c r="AH7" s="103">
        <v>33</v>
      </c>
      <c r="AI7" s="103">
        <v>34</v>
      </c>
      <c r="AJ7" s="103">
        <v>35</v>
      </c>
      <c r="AK7" s="103">
        <v>36</v>
      </c>
      <c r="AL7" s="103">
        <v>37</v>
      </c>
      <c r="AM7" s="103">
        <v>38</v>
      </c>
      <c r="AN7" s="103">
        <v>39</v>
      </c>
      <c r="AO7" s="103">
        <v>40</v>
      </c>
      <c r="AP7" s="103">
        <v>41</v>
      </c>
      <c r="AQ7" s="103">
        <v>42</v>
      </c>
      <c r="AR7" s="103">
        <v>43</v>
      </c>
      <c r="AS7" s="103">
        <v>44</v>
      </c>
      <c r="AT7" s="103">
        <v>45</v>
      </c>
      <c r="AU7" s="103">
        <v>46</v>
      </c>
      <c r="AV7" s="103">
        <v>47</v>
      </c>
      <c r="AW7" s="103">
        <v>48</v>
      </c>
      <c r="AX7" s="103">
        <v>49</v>
      </c>
      <c r="AY7" s="103">
        <v>50</v>
      </c>
      <c r="AZ7" s="103">
        <v>51</v>
      </c>
    </row>
    <row r="8" spans="2:52" s="102" customFormat="1" ht="12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</row>
    <row r="9" ht="13.5">
      <c r="A9" s="104" t="s">
        <v>39</v>
      </c>
    </row>
    <row r="10" spans="1:2" ht="12">
      <c r="A10" t="s">
        <v>40</v>
      </c>
      <c r="B10" s="94">
        <f>SUM(B4:AZ4)-SUM(B5:AZ5)</f>
        <v>29826874.18789846</v>
      </c>
    </row>
    <row r="11" spans="1:2" ht="12">
      <c r="A11" t="s">
        <v>41</v>
      </c>
      <c r="B11" s="94">
        <f>AVERAGE(B6:AZ6)</f>
        <v>584840.6703509506</v>
      </c>
    </row>
    <row r="14" ht="13.5">
      <c r="A14" s="104" t="s">
        <v>42</v>
      </c>
    </row>
    <row r="15" spans="1:2" ht="12">
      <c r="A15" t="s">
        <v>40</v>
      </c>
      <c r="B15" s="94">
        <f>(B4+D4+E4+SUM(G4:AZ4))-(B5+D5+E5+SUM(G5:AZ5))</f>
        <v>17224328.139275603</v>
      </c>
    </row>
    <row r="16" spans="1:2" ht="12">
      <c r="A16" s="105" t="s">
        <v>41</v>
      </c>
      <c r="B16" s="106">
        <f>B15/49</f>
        <v>351516.9008015429</v>
      </c>
    </row>
    <row r="23" ht="12">
      <c r="A23" s="94"/>
    </row>
    <row r="24" ht="12">
      <c r="A24" s="94"/>
    </row>
    <row r="25" ht="12">
      <c r="A25" s="94"/>
    </row>
    <row r="26" ht="12">
      <c r="A26" s="94"/>
    </row>
    <row r="27" ht="12">
      <c r="A27" s="94"/>
    </row>
    <row r="28" ht="12">
      <c r="A28" s="94"/>
    </row>
    <row r="29" ht="12">
      <c r="A29" s="94"/>
    </row>
    <row r="30" ht="12">
      <c r="A30" s="94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Ramogi Huma</cp:lastModifiedBy>
  <cp:lastPrinted>2011-08-29T23:27:19Z</cp:lastPrinted>
  <dcterms:created xsi:type="dcterms:W3CDTF">2011-08-23T20:01:24Z</dcterms:created>
  <dcterms:modified xsi:type="dcterms:W3CDTF">2011-09-12T15:24:02Z</dcterms:modified>
  <cp:category/>
  <cp:version/>
  <cp:contentType/>
  <cp:contentStatus/>
</cp:coreProperties>
</file>