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25" yWindow="225" windowWidth="21840" windowHeight="13740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4" i="1" l="1"/>
  <c r="B24" i="1"/>
  <c r="G49" i="1"/>
  <c r="G50" i="1"/>
  <c r="G51" i="1"/>
  <c r="G52" i="1"/>
  <c r="G53" i="1"/>
  <c r="G54" i="1"/>
  <c r="G55" i="1"/>
  <c r="G56" i="1"/>
  <c r="G57" i="1"/>
  <c r="G58" i="1"/>
  <c r="G59" i="1"/>
  <c r="G60" i="1"/>
  <c r="G66" i="1"/>
  <c r="G67" i="1"/>
  <c r="G68" i="1"/>
  <c r="G69" i="1"/>
  <c r="G70" i="1"/>
  <c r="G71" i="1"/>
  <c r="G72" i="1"/>
  <c r="G73" i="1"/>
  <c r="G74" i="1"/>
  <c r="G75" i="1"/>
  <c r="G81" i="1"/>
  <c r="G82" i="1"/>
  <c r="G83" i="1"/>
  <c r="G84" i="1"/>
  <c r="G85" i="1"/>
  <c r="G86" i="1"/>
  <c r="G87" i="1"/>
  <c r="G88" i="1"/>
  <c r="G94" i="1"/>
  <c r="G95" i="1"/>
  <c r="G96" i="1"/>
  <c r="G97" i="1"/>
  <c r="G98" i="1"/>
  <c r="G99" i="1"/>
  <c r="G100" i="1"/>
  <c r="G101" i="1"/>
  <c r="G102" i="1"/>
  <c r="G103" i="1"/>
  <c r="G104" i="1"/>
  <c r="G105" i="1"/>
  <c r="G128" i="1"/>
  <c r="G12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E35" i="1"/>
  <c r="K50" i="1"/>
  <c r="K51" i="1"/>
  <c r="K52" i="1"/>
  <c r="K53" i="1"/>
  <c r="K54" i="1"/>
  <c r="K55" i="1"/>
  <c r="K56" i="1"/>
  <c r="K57" i="1"/>
  <c r="K58" i="1"/>
  <c r="K59" i="1"/>
  <c r="K60" i="1"/>
  <c r="K67" i="1"/>
  <c r="K68" i="1"/>
  <c r="K69" i="1"/>
  <c r="K70" i="1"/>
  <c r="K71" i="1"/>
  <c r="K72" i="1"/>
  <c r="K73" i="1"/>
  <c r="K74" i="1"/>
  <c r="K75" i="1"/>
  <c r="K82" i="1"/>
  <c r="K83" i="1"/>
  <c r="K84" i="1"/>
  <c r="K85" i="1"/>
  <c r="K86" i="1"/>
  <c r="K87" i="1"/>
  <c r="K88" i="1"/>
  <c r="K95" i="1"/>
  <c r="K96" i="1"/>
  <c r="K97" i="1"/>
  <c r="K98" i="1"/>
  <c r="K99" i="1"/>
  <c r="K100" i="1"/>
  <c r="K101" i="1"/>
  <c r="K102" i="1"/>
  <c r="K103" i="1"/>
  <c r="K104" i="1"/>
  <c r="K105" i="1"/>
  <c r="K129" i="1"/>
  <c r="K171" i="1"/>
  <c r="K172" i="1"/>
  <c r="K173" i="1"/>
  <c r="K174" i="1"/>
  <c r="K175" i="1"/>
  <c r="K176" i="1"/>
  <c r="K177" i="1"/>
  <c r="K178" i="1"/>
  <c r="K179" i="1"/>
  <c r="K180" i="1"/>
  <c r="K181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E36" i="1"/>
  <c r="E37" i="1"/>
  <c r="C49" i="1"/>
  <c r="C50" i="1"/>
  <c r="C51" i="1"/>
  <c r="C52" i="1"/>
  <c r="C53" i="1"/>
  <c r="C54" i="1"/>
  <c r="C55" i="1"/>
  <c r="C56" i="1"/>
  <c r="C57" i="1"/>
  <c r="C58" i="1"/>
  <c r="C59" i="1"/>
  <c r="C60" i="1"/>
  <c r="C66" i="1"/>
  <c r="C67" i="1"/>
  <c r="C68" i="1"/>
  <c r="C69" i="1"/>
  <c r="C70" i="1"/>
  <c r="C71" i="1"/>
  <c r="C72" i="1"/>
  <c r="C73" i="1"/>
  <c r="C74" i="1"/>
  <c r="C75" i="1"/>
  <c r="C81" i="1"/>
  <c r="C82" i="1"/>
  <c r="C83" i="1"/>
  <c r="C84" i="1"/>
  <c r="C85" i="1"/>
  <c r="C86" i="1"/>
  <c r="C87" i="1"/>
  <c r="C88" i="1"/>
  <c r="C94" i="1"/>
  <c r="C95" i="1"/>
  <c r="C96" i="1"/>
  <c r="C97" i="1"/>
  <c r="C98" i="1"/>
  <c r="C99" i="1"/>
  <c r="C100" i="1"/>
  <c r="C101" i="1"/>
  <c r="C102" i="1"/>
  <c r="C103" i="1"/>
  <c r="C104" i="1"/>
  <c r="C105" i="1"/>
  <c r="C128" i="1"/>
  <c r="C12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B35" i="1"/>
  <c r="B36" i="1"/>
  <c r="B37" i="1"/>
  <c r="K81" i="1"/>
  <c r="K94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8" i="1"/>
  <c r="K137" i="1"/>
  <c r="K138" i="1"/>
  <c r="K139" i="1"/>
  <c r="K140" i="1"/>
  <c r="K141" i="1"/>
  <c r="K142" i="1"/>
  <c r="K143" i="1"/>
  <c r="K145" i="1"/>
  <c r="K146" i="1"/>
  <c r="K147" i="1"/>
  <c r="K148" i="1"/>
  <c r="K149" i="1"/>
  <c r="K155" i="1"/>
  <c r="K156" i="1"/>
  <c r="K157" i="1"/>
  <c r="K158" i="1"/>
  <c r="K159" i="1"/>
  <c r="K160" i="1"/>
  <c r="K161" i="1"/>
  <c r="K163" i="1"/>
  <c r="K164" i="1"/>
  <c r="K170" i="1"/>
  <c r="K187" i="1"/>
  <c r="K206" i="1"/>
  <c r="K207" i="1"/>
  <c r="K208" i="1"/>
  <c r="K209" i="1"/>
  <c r="K210" i="1"/>
  <c r="K211" i="1"/>
  <c r="K212" i="1"/>
  <c r="K214" i="1"/>
  <c r="K215" i="1"/>
  <c r="K221" i="1"/>
  <c r="K222" i="1"/>
  <c r="K223" i="1"/>
  <c r="K224" i="1"/>
  <c r="K226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37" i="1"/>
  <c r="G138" i="1"/>
  <c r="G139" i="1"/>
  <c r="G140" i="1"/>
  <c r="G141" i="1"/>
  <c r="G142" i="1"/>
  <c r="G143" i="1"/>
  <c r="G145" i="1"/>
  <c r="G146" i="1"/>
  <c r="G147" i="1"/>
  <c r="G148" i="1"/>
  <c r="G149" i="1"/>
  <c r="G155" i="1"/>
  <c r="G156" i="1"/>
  <c r="G157" i="1"/>
  <c r="G158" i="1"/>
  <c r="G159" i="1"/>
  <c r="G160" i="1"/>
  <c r="G161" i="1"/>
  <c r="G163" i="1"/>
  <c r="G164" i="1"/>
  <c r="G206" i="1"/>
  <c r="G207" i="1"/>
  <c r="G208" i="1"/>
  <c r="G209" i="1"/>
  <c r="G210" i="1"/>
  <c r="G211" i="1"/>
  <c r="G212" i="1"/>
  <c r="G214" i="1"/>
  <c r="G215" i="1"/>
  <c r="G221" i="1"/>
  <c r="G222" i="1"/>
  <c r="G223" i="1"/>
  <c r="G224" i="1"/>
  <c r="G226" i="1"/>
  <c r="E40" i="1"/>
  <c r="E41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37" i="1"/>
  <c r="C138" i="1"/>
  <c r="C139" i="1"/>
  <c r="C140" i="1"/>
  <c r="C141" i="1"/>
  <c r="C142" i="1"/>
  <c r="C143" i="1"/>
  <c r="C145" i="1"/>
  <c r="C146" i="1"/>
  <c r="C147" i="1"/>
  <c r="C148" i="1"/>
  <c r="C149" i="1"/>
  <c r="C155" i="1"/>
  <c r="C156" i="1"/>
  <c r="C157" i="1"/>
  <c r="C158" i="1"/>
  <c r="C159" i="1"/>
  <c r="C160" i="1"/>
  <c r="C161" i="1"/>
  <c r="C163" i="1"/>
  <c r="C164" i="1"/>
  <c r="C206" i="1"/>
  <c r="C207" i="1"/>
  <c r="C208" i="1"/>
  <c r="C209" i="1"/>
  <c r="C210" i="1"/>
  <c r="C211" i="1"/>
  <c r="C212" i="1"/>
  <c r="C214" i="1"/>
  <c r="C215" i="1"/>
  <c r="C221" i="1"/>
  <c r="C222" i="1"/>
  <c r="C223" i="1"/>
  <c r="C224" i="1"/>
  <c r="C226" i="1"/>
  <c r="B40" i="1"/>
  <c r="B41" i="1"/>
  <c r="D81" i="1"/>
  <c r="D82" i="1"/>
  <c r="D83" i="1"/>
  <c r="D84" i="1"/>
  <c r="D85" i="1"/>
  <c r="D86" i="1"/>
  <c r="D87" i="1"/>
  <c r="D88" i="1"/>
  <c r="D94" i="1"/>
  <c r="D95" i="1"/>
  <c r="D96" i="1"/>
  <c r="D97" i="1"/>
  <c r="D98" i="1"/>
  <c r="D99" i="1"/>
  <c r="D100" i="1"/>
  <c r="D101" i="1"/>
  <c r="D102" i="1"/>
  <c r="D103" i="1"/>
  <c r="D104" i="1"/>
  <c r="D105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8" i="1"/>
  <c r="D129" i="1"/>
  <c r="D137" i="1"/>
  <c r="D138" i="1"/>
  <c r="D139" i="1"/>
  <c r="D140" i="1"/>
  <c r="D141" i="1"/>
  <c r="D142" i="1"/>
  <c r="D143" i="1"/>
  <c r="D145" i="1"/>
  <c r="D146" i="1"/>
  <c r="D147" i="1"/>
  <c r="D148" i="1"/>
  <c r="D149" i="1"/>
  <c r="D155" i="1"/>
  <c r="D156" i="1"/>
  <c r="D157" i="1"/>
  <c r="D158" i="1"/>
  <c r="D159" i="1"/>
  <c r="D160" i="1"/>
  <c r="D161" i="1"/>
  <c r="D163" i="1"/>
  <c r="D164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6" i="1"/>
  <c r="D207" i="1"/>
  <c r="D208" i="1"/>
  <c r="D209" i="1"/>
  <c r="D210" i="1"/>
  <c r="D211" i="1"/>
  <c r="D212" i="1"/>
  <c r="D214" i="1"/>
  <c r="D215" i="1"/>
  <c r="D221" i="1"/>
  <c r="D222" i="1"/>
  <c r="D223" i="1"/>
  <c r="D224" i="1"/>
  <c r="D226" i="1"/>
  <c r="D75" i="1"/>
  <c r="D74" i="1"/>
  <c r="D73" i="1"/>
  <c r="D72" i="1"/>
  <c r="D71" i="1"/>
  <c r="D70" i="1"/>
  <c r="D69" i="1"/>
  <c r="D68" i="1"/>
  <c r="D67" i="1"/>
  <c r="K66" i="1"/>
  <c r="D66" i="1"/>
  <c r="D50" i="1"/>
  <c r="D51" i="1"/>
  <c r="D52" i="1"/>
  <c r="D53" i="1"/>
  <c r="D54" i="1"/>
  <c r="D55" i="1"/>
  <c r="D56" i="1"/>
  <c r="D57" i="1"/>
  <c r="D58" i="1"/>
  <c r="D59" i="1"/>
  <c r="D60" i="1"/>
  <c r="K49" i="1"/>
  <c r="D49" i="1"/>
  <c r="B8" i="1"/>
  <c r="E7" i="1"/>
  <c r="E8" i="1"/>
  <c r="E9" i="1"/>
  <c r="E21" i="1"/>
  <c r="B21" i="1"/>
  <c r="AA226" i="1"/>
  <c r="AA224" i="1"/>
  <c r="AA223" i="1"/>
  <c r="AA222" i="1"/>
  <c r="AA221" i="1"/>
  <c r="AA215" i="1"/>
  <c r="AA214" i="1"/>
  <c r="AA212" i="1"/>
  <c r="AA211" i="1"/>
  <c r="AA210" i="1"/>
  <c r="AA209" i="1"/>
  <c r="AA208" i="1"/>
  <c r="AA207" i="1"/>
  <c r="AA206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4" i="1"/>
  <c r="AA163" i="1"/>
  <c r="AA161" i="1"/>
  <c r="AA160" i="1"/>
  <c r="AA159" i="1"/>
  <c r="AA158" i="1"/>
  <c r="AA157" i="1"/>
  <c r="AA156" i="1"/>
  <c r="AA155" i="1"/>
  <c r="AA149" i="1"/>
  <c r="AA148" i="1"/>
  <c r="AA147" i="1"/>
  <c r="AA146" i="1"/>
  <c r="AA145" i="1"/>
  <c r="AA143" i="1"/>
  <c r="AA142" i="1"/>
  <c r="AA141" i="1"/>
  <c r="AA140" i="1"/>
  <c r="AA139" i="1"/>
  <c r="AA138" i="1"/>
  <c r="AA137" i="1"/>
  <c r="AA129" i="1"/>
  <c r="AA128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88" i="1"/>
  <c r="AA87" i="1"/>
  <c r="AA86" i="1"/>
  <c r="AA85" i="1"/>
  <c r="AA84" i="1"/>
  <c r="AA83" i="1"/>
  <c r="AA82" i="1"/>
  <c r="AA81" i="1"/>
  <c r="AA75" i="1"/>
  <c r="AA74" i="1"/>
  <c r="AA73" i="1"/>
  <c r="AA72" i="1"/>
  <c r="AA71" i="1"/>
  <c r="AA70" i="1"/>
  <c r="AA69" i="1"/>
  <c r="AA68" i="1"/>
  <c r="AA67" i="1"/>
  <c r="AA66" i="1"/>
  <c r="AA50" i="1"/>
  <c r="AA51" i="1"/>
  <c r="AA52" i="1"/>
  <c r="AA53" i="1"/>
  <c r="AA54" i="1"/>
  <c r="AA55" i="1"/>
  <c r="AA56" i="1"/>
  <c r="AA57" i="1"/>
  <c r="AA58" i="1"/>
  <c r="AA59" i="1"/>
  <c r="AA60" i="1"/>
  <c r="AA49" i="1"/>
  <c r="U226" i="1"/>
  <c r="U224" i="1"/>
  <c r="U223" i="1"/>
  <c r="U222" i="1"/>
  <c r="U221" i="1"/>
  <c r="U215" i="1"/>
  <c r="U214" i="1"/>
  <c r="U212" i="1"/>
  <c r="U211" i="1"/>
  <c r="U210" i="1"/>
  <c r="U209" i="1"/>
  <c r="U208" i="1"/>
  <c r="U207" i="1"/>
  <c r="U206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4" i="1"/>
  <c r="U163" i="1"/>
  <c r="U161" i="1"/>
  <c r="U160" i="1"/>
  <c r="U159" i="1"/>
  <c r="U158" i="1"/>
  <c r="U157" i="1"/>
  <c r="U156" i="1"/>
  <c r="U155" i="1"/>
  <c r="U149" i="1"/>
  <c r="U148" i="1"/>
  <c r="U147" i="1"/>
  <c r="U146" i="1"/>
  <c r="U145" i="1"/>
  <c r="U143" i="1"/>
  <c r="U142" i="1"/>
  <c r="U141" i="1"/>
  <c r="U140" i="1"/>
  <c r="U139" i="1"/>
  <c r="U138" i="1"/>
  <c r="U137" i="1"/>
  <c r="U129" i="1"/>
  <c r="U128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05" i="1"/>
  <c r="U104" i="1"/>
  <c r="U103" i="1"/>
  <c r="U102" i="1"/>
  <c r="U101" i="1"/>
  <c r="U100" i="1"/>
  <c r="U99" i="1"/>
  <c r="U98" i="1"/>
  <c r="U97" i="1"/>
  <c r="U96" i="1"/>
  <c r="U95" i="1"/>
  <c r="U94" i="1"/>
  <c r="U88" i="1"/>
  <c r="U87" i="1"/>
  <c r="U86" i="1"/>
  <c r="U85" i="1"/>
  <c r="U84" i="1"/>
  <c r="U83" i="1"/>
  <c r="U82" i="1"/>
  <c r="U81" i="1"/>
  <c r="U75" i="1"/>
  <c r="U74" i="1"/>
  <c r="U73" i="1"/>
  <c r="U72" i="1"/>
  <c r="U71" i="1"/>
  <c r="U70" i="1"/>
  <c r="U69" i="1"/>
  <c r="U68" i="1"/>
  <c r="U67" i="1"/>
  <c r="U66" i="1"/>
  <c r="U50" i="1"/>
  <c r="U51" i="1"/>
  <c r="U52" i="1"/>
  <c r="U53" i="1"/>
  <c r="U54" i="1"/>
  <c r="U55" i="1"/>
  <c r="U56" i="1"/>
  <c r="U57" i="1"/>
  <c r="U58" i="1"/>
  <c r="U59" i="1"/>
  <c r="U60" i="1"/>
  <c r="U49" i="1"/>
  <c r="B29" i="1"/>
  <c r="B28" i="1"/>
  <c r="B25" i="1"/>
  <c r="B26" i="1"/>
  <c r="B22" i="1"/>
  <c r="B23" i="1"/>
  <c r="B19" i="1"/>
  <c r="B20" i="1"/>
  <c r="B7" i="1"/>
  <c r="B16" i="1"/>
  <c r="B17" i="1"/>
  <c r="B9" i="1"/>
  <c r="E29" i="1"/>
  <c r="E28" i="1"/>
  <c r="E25" i="1"/>
  <c r="E26" i="1"/>
  <c r="E22" i="1"/>
  <c r="E23" i="1"/>
  <c r="E19" i="1"/>
  <c r="E20" i="1"/>
  <c r="E16" i="1"/>
  <c r="E17" i="1"/>
  <c r="H49" i="1"/>
  <c r="H50" i="1"/>
  <c r="H51" i="1"/>
  <c r="H52" i="1"/>
  <c r="H53" i="1"/>
  <c r="H54" i="1"/>
  <c r="H55" i="1"/>
  <c r="H56" i="1"/>
  <c r="H57" i="1"/>
  <c r="H58" i="1"/>
  <c r="H59" i="1"/>
  <c r="H60" i="1"/>
  <c r="H66" i="1"/>
  <c r="H67" i="1"/>
  <c r="H68" i="1"/>
  <c r="H69" i="1"/>
  <c r="H70" i="1"/>
  <c r="H71" i="1"/>
  <c r="H72" i="1"/>
  <c r="H73" i="1"/>
  <c r="H74" i="1"/>
  <c r="H75" i="1"/>
  <c r="H81" i="1"/>
  <c r="H82" i="1"/>
  <c r="H83" i="1"/>
  <c r="H84" i="1"/>
  <c r="H85" i="1"/>
  <c r="H86" i="1"/>
  <c r="H87" i="1"/>
  <c r="H88" i="1"/>
  <c r="H94" i="1"/>
  <c r="H95" i="1"/>
  <c r="H96" i="1"/>
  <c r="H97" i="1"/>
  <c r="H98" i="1"/>
  <c r="H99" i="1"/>
  <c r="H100" i="1"/>
  <c r="H101" i="1"/>
  <c r="H102" i="1"/>
  <c r="H103" i="1"/>
  <c r="H104" i="1"/>
  <c r="H105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8" i="1"/>
  <c r="H129" i="1"/>
  <c r="H137" i="1"/>
  <c r="H138" i="1"/>
  <c r="H139" i="1"/>
  <c r="H140" i="1"/>
  <c r="H141" i="1"/>
  <c r="H142" i="1"/>
  <c r="H143" i="1"/>
  <c r="H145" i="1"/>
  <c r="H146" i="1"/>
  <c r="H147" i="1"/>
  <c r="H148" i="1"/>
  <c r="H149" i="1"/>
  <c r="H155" i="1"/>
  <c r="H156" i="1"/>
  <c r="H157" i="1"/>
  <c r="H158" i="1"/>
  <c r="H159" i="1"/>
  <c r="H160" i="1"/>
  <c r="H161" i="1"/>
  <c r="H163" i="1"/>
  <c r="H164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6" i="1"/>
  <c r="H207" i="1"/>
  <c r="H208" i="1"/>
  <c r="H209" i="1"/>
  <c r="H210" i="1"/>
  <c r="H211" i="1"/>
  <c r="H212" i="1"/>
  <c r="H214" i="1"/>
  <c r="H215" i="1"/>
  <c r="H221" i="1"/>
  <c r="H222" i="1"/>
  <c r="H223" i="1"/>
  <c r="H224" i="1"/>
  <c r="H226" i="1"/>
  <c r="E11" i="1"/>
  <c r="S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S74" i="1"/>
  <c r="T74" i="1"/>
  <c r="S75" i="1"/>
  <c r="T75" i="1"/>
  <c r="S81" i="1"/>
  <c r="T81" i="1"/>
  <c r="S82" i="1"/>
  <c r="T82" i="1"/>
  <c r="S83" i="1"/>
  <c r="T83" i="1"/>
  <c r="S84" i="1"/>
  <c r="T84" i="1"/>
  <c r="S85" i="1"/>
  <c r="T85" i="1"/>
  <c r="S86" i="1"/>
  <c r="S87" i="1"/>
  <c r="S88" i="1"/>
  <c r="T88" i="1"/>
  <c r="S94" i="1"/>
  <c r="S95" i="1"/>
  <c r="S96" i="1"/>
  <c r="T96" i="1"/>
  <c r="S97" i="1"/>
  <c r="T97" i="1"/>
  <c r="S98" i="1"/>
  <c r="T98" i="1"/>
  <c r="S99" i="1"/>
  <c r="T99" i="1"/>
  <c r="S100" i="1"/>
  <c r="T100" i="1"/>
  <c r="S101" i="1"/>
  <c r="S102" i="1"/>
  <c r="T102" i="1"/>
  <c r="S103" i="1"/>
  <c r="S104" i="1"/>
  <c r="T104" i="1"/>
  <c r="S105" i="1"/>
  <c r="T105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S119" i="1"/>
  <c r="T119" i="1"/>
  <c r="S120" i="1"/>
  <c r="T120" i="1"/>
  <c r="S121" i="1"/>
  <c r="S122" i="1"/>
  <c r="T122" i="1"/>
  <c r="S128" i="1"/>
  <c r="T128" i="1"/>
  <c r="S129" i="1"/>
  <c r="S137" i="1"/>
  <c r="T137" i="1"/>
  <c r="S138" i="1"/>
  <c r="T138" i="1"/>
  <c r="S139" i="1"/>
  <c r="T139" i="1"/>
  <c r="S140" i="1"/>
  <c r="T140" i="1"/>
  <c r="S141" i="1"/>
  <c r="S142" i="1"/>
  <c r="T142" i="1"/>
  <c r="S143" i="1"/>
  <c r="S145" i="1"/>
  <c r="S146" i="1"/>
  <c r="T146" i="1"/>
  <c r="S147" i="1"/>
  <c r="S148" i="1"/>
  <c r="T148" i="1"/>
  <c r="S149" i="1"/>
  <c r="T149" i="1"/>
  <c r="S155" i="1"/>
  <c r="T155" i="1"/>
  <c r="S156" i="1"/>
  <c r="T156" i="1"/>
  <c r="S157" i="1"/>
  <c r="T157" i="1"/>
  <c r="S158" i="1"/>
  <c r="T158" i="1"/>
  <c r="S159" i="1"/>
  <c r="T159" i="1"/>
  <c r="S160" i="1"/>
  <c r="T160" i="1"/>
  <c r="S161" i="1"/>
  <c r="T161" i="1"/>
  <c r="S163" i="1"/>
  <c r="T163" i="1"/>
  <c r="S164" i="1"/>
  <c r="S170" i="1"/>
  <c r="T170" i="1"/>
  <c r="S171" i="1"/>
  <c r="T171" i="1"/>
  <c r="S172" i="1"/>
  <c r="T172" i="1"/>
  <c r="S173" i="1"/>
  <c r="S174" i="1"/>
  <c r="T174" i="1"/>
  <c r="S175" i="1"/>
  <c r="T175" i="1"/>
  <c r="S176" i="1"/>
  <c r="S177" i="1"/>
  <c r="T177" i="1"/>
  <c r="S178" i="1"/>
  <c r="T178" i="1"/>
  <c r="S179" i="1"/>
  <c r="T179" i="1"/>
  <c r="S180" i="1"/>
  <c r="T180" i="1"/>
  <c r="S181" i="1"/>
  <c r="S187" i="1"/>
  <c r="S188" i="1"/>
  <c r="T188" i="1"/>
  <c r="S189" i="1"/>
  <c r="T189" i="1"/>
  <c r="S190" i="1"/>
  <c r="T190" i="1"/>
  <c r="S191" i="1"/>
  <c r="T191" i="1"/>
  <c r="S192" i="1"/>
  <c r="T192" i="1"/>
  <c r="S193" i="1"/>
  <c r="T193" i="1"/>
  <c r="S194" i="1"/>
  <c r="T194" i="1"/>
  <c r="S195" i="1"/>
  <c r="S196" i="1"/>
  <c r="S197" i="1"/>
  <c r="S198" i="1"/>
  <c r="S199" i="1"/>
  <c r="T199" i="1"/>
  <c r="S200" i="1"/>
  <c r="S206" i="1"/>
  <c r="T206" i="1"/>
  <c r="S207" i="1"/>
  <c r="T207" i="1"/>
  <c r="S208" i="1"/>
  <c r="T208" i="1"/>
  <c r="S209" i="1"/>
  <c r="T209" i="1"/>
  <c r="S210" i="1"/>
  <c r="S211" i="1"/>
  <c r="T211" i="1"/>
  <c r="S212" i="1"/>
  <c r="S214" i="1"/>
  <c r="T214" i="1"/>
  <c r="S215" i="1"/>
  <c r="S221" i="1"/>
  <c r="S222" i="1"/>
  <c r="T222" i="1"/>
  <c r="S223" i="1"/>
  <c r="T223" i="1"/>
  <c r="S224" i="1"/>
  <c r="S226" i="1"/>
  <c r="T226" i="1"/>
  <c r="S50" i="1"/>
  <c r="S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S59" i="1"/>
  <c r="T59" i="1"/>
  <c r="S60" i="1"/>
  <c r="T49" i="1"/>
  <c r="S49" i="1"/>
  <c r="J66" i="1"/>
  <c r="J67" i="1"/>
  <c r="J68" i="1"/>
  <c r="J69" i="1"/>
  <c r="J70" i="1"/>
  <c r="J71" i="1"/>
  <c r="J72" i="1"/>
  <c r="J73" i="1"/>
  <c r="J74" i="1"/>
  <c r="J75" i="1"/>
  <c r="J81" i="1"/>
  <c r="J82" i="1"/>
  <c r="J83" i="1"/>
  <c r="J84" i="1"/>
  <c r="J85" i="1"/>
  <c r="J86" i="1"/>
  <c r="J87" i="1"/>
  <c r="J88" i="1"/>
  <c r="J94" i="1"/>
  <c r="J95" i="1"/>
  <c r="J96" i="1"/>
  <c r="J97" i="1"/>
  <c r="J98" i="1"/>
  <c r="J99" i="1"/>
  <c r="J100" i="1"/>
  <c r="J101" i="1"/>
  <c r="J102" i="1"/>
  <c r="J103" i="1"/>
  <c r="J104" i="1"/>
  <c r="J105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8" i="1"/>
  <c r="J129" i="1"/>
  <c r="J137" i="1"/>
  <c r="J138" i="1"/>
  <c r="J139" i="1"/>
  <c r="J140" i="1"/>
  <c r="J141" i="1"/>
  <c r="J142" i="1"/>
  <c r="J143" i="1"/>
  <c r="J145" i="1"/>
  <c r="J146" i="1"/>
  <c r="J147" i="1"/>
  <c r="J148" i="1"/>
  <c r="J149" i="1"/>
  <c r="J155" i="1"/>
  <c r="J156" i="1"/>
  <c r="J157" i="1"/>
  <c r="J158" i="1"/>
  <c r="J159" i="1"/>
  <c r="J160" i="1"/>
  <c r="J161" i="1"/>
  <c r="J163" i="1"/>
  <c r="J164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6" i="1"/>
  <c r="J207" i="1"/>
  <c r="J208" i="1"/>
  <c r="J209" i="1"/>
  <c r="J210" i="1"/>
  <c r="J211" i="1"/>
  <c r="J212" i="1"/>
  <c r="J214" i="1"/>
  <c r="J215" i="1"/>
  <c r="J221" i="1"/>
  <c r="J222" i="1"/>
  <c r="J223" i="1"/>
  <c r="J224" i="1"/>
  <c r="J226" i="1"/>
  <c r="J50" i="1"/>
  <c r="J51" i="1"/>
  <c r="J52" i="1"/>
  <c r="J53" i="1"/>
  <c r="J54" i="1"/>
  <c r="J55" i="1"/>
  <c r="J56" i="1"/>
  <c r="J57" i="1"/>
  <c r="J58" i="1"/>
  <c r="J59" i="1"/>
  <c r="J60" i="1"/>
  <c r="J49" i="1"/>
</calcChain>
</file>

<file path=xl/sharedStrings.xml><?xml version="1.0" encoding="utf-8"?>
<sst xmlns="http://schemas.openxmlformats.org/spreadsheetml/2006/main" count="1673" uniqueCount="533">
  <si>
    <t xml:space="preserve">Kevin Wilson                                                                 </t>
  </si>
  <si>
    <t>Bill Bradshaw</t>
  </si>
  <si>
    <t>Mike Thomas</t>
  </si>
  <si>
    <t>Fred Glass</t>
  </si>
  <si>
    <t>Gary Barta</t>
  </si>
  <si>
    <t>Dave Brandon</t>
  </si>
  <si>
    <t>Mark Hollis</t>
  </si>
  <si>
    <t>Joel Maturi</t>
  </si>
  <si>
    <t>Tom Osborne</t>
  </si>
  <si>
    <t>Jim Phillips</t>
  </si>
  <si>
    <t>Gene Smith</t>
  </si>
  <si>
    <t>Tim Curley</t>
  </si>
  <si>
    <t>Morgan Burke</t>
  </si>
  <si>
    <t>Barry Alvarez</t>
  </si>
  <si>
    <t>Brian Mackin</t>
  </si>
  <si>
    <t>Keith Tribble</t>
  </si>
  <si>
    <t>Terry Holland</t>
  </si>
  <si>
    <t>Mack Rhoades</t>
  </si>
  <si>
    <t>Greg Christopher</t>
  </si>
  <si>
    <t>Warde Manuel</t>
  </si>
  <si>
    <t>Dave Heeke</t>
  </si>
  <si>
    <t>Derrick Gragg</t>
  </si>
  <si>
    <t>Joel Nielsen</t>
  </si>
  <si>
    <t>Brad Bates</t>
  </si>
  <si>
    <t>Jeff Compher</t>
  </si>
  <si>
    <t>Jim Schaus</t>
  </si>
  <si>
    <t>Mike O'Brien</t>
  </si>
  <si>
    <t>Kathy Beauregard</t>
  </si>
  <si>
    <t>Leonard Hamilton</t>
  </si>
  <si>
    <t>Roy Williams</t>
  </si>
  <si>
    <t>Mark Gottfried</t>
  </si>
  <si>
    <t>Tony Bennett</t>
  </si>
  <si>
    <t>Scott Drew</t>
  </si>
  <si>
    <t>Fred Hoiberg</t>
  </si>
  <si>
    <t>Bill Self</t>
  </si>
  <si>
    <t>Frank Martin</t>
  </si>
  <si>
    <t>Rick Barnes</t>
  </si>
  <si>
    <t>Bob Huggins</t>
  </si>
  <si>
    <t>Mick Cronin</t>
  </si>
  <si>
    <t>Jim Calhoun</t>
  </si>
  <si>
    <t>Rick Pitino</t>
  </si>
  <si>
    <t>Stan Heath</t>
  </si>
  <si>
    <t>Jim Boeheim</t>
  </si>
  <si>
    <t>"The $6 Billion Heist" Data &amp; Calculations</t>
    <phoneticPr fontId="1" type="noConversion"/>
  </si>
  <si>
    <t>Dave Hart Jr.</t>
  </si>
  <si>
    <t>Bill Byrne</t>
  </si>
  <si>
    <t>David Williams</t>
  </si>
  <si>
    <t>Dean Lee</t>
  </si>
  <si>
    <t>Craig Angelos</t>
  </si>
  <si>
    <t>Pete Garcia</t>
  </si>
  <si>
    <t>Scott Farmer</t>
  </si>
  <si>
    <t>Bobby Staub</t>
  </si>
  <si>
    <t>Chris Massaro</t>
  </si>
  <si>
    <t>Rick Villarreal</t>
  </si>
  <si>
    <t>Steve Dennis</t>
  </si>
  <si>
    <t>Rob Spear</t>
  </si>
  <si>
    <t>Bruce Van De Velde</t>
  </si>
  <si>
    <t>McKinley Boston</t>
  </si>
  <si>
    <t>Tom Bowen</t>
  </si>
  <si>
    <t>Scott Barnes</t>
  </si>
  <si>
    <t>Athletic Director (AD)</t>
    <phoneticPr fontId="1" type="noConversion"/>
  </si>
  <si>
    <t>Ian McCaw</t>
  </si>
  <si>
    <t>Paul Krebs</t>
  </si>
  <si>
    <t>Jim Sterk</t>
  </si>
  <si>
    <t>Hans Mueh</t>
  </si>
  <si>
    <t>Jim Livengood</t>
  </si>
  <si>
    <t>Tom Burman</t>
  </si>
  <si>
    <t>Greg Byrne</t>
  </si>
  <si>
    <t>Lisa Love</t>
  </si>
  <si>
    <t>Sandy Barbour</t>
  </si>
  <si>
    <t>Mike Bohn</t>
  </si>
  <si>
    <t>Rob Mullens</t>
  </si>
  <si>
    <t>Bob De Carolis</t>
  </si>
  <si>
    <t>Bob Bowlsby</t>
  </si>
  <si>
    <t>Dan Guerrero</t>
  </si>
  <si>
    <t>Pat Haden</t>
  </si>
  <si>
    <t>Chris Hill</t>
  </si>
  <si>
    <t>Scott Woodward</t>
  </si>
  <si>
    <t>Bill Moos</t>
  </si>
  <si>
    <t>Mal Moore</t>
  </si>
  <si>
    <t>Jeff Long</t>
  </si>
  <si>
    <t>Jay Jacobs</t>
  </si>
  <si>
    <t>Jeremy Foley</t>
  </si>
  <si>
    <t>Greg McGarity</t>
  </si>
  <si>
    <t>Mitch Barnhart</t>
  </si>
  <si>
    <t>Joe Alleva</t>
  </si>
  <si>
    <t>Pete Boone</t>
  </si>
  <si>
    <t>Scott Stricklin</t>
  </si>
  <si>
    <t>Ron English</t>
  </si>
  <si>
    <t>Darren Hazell</t>
  </si>
  <si>
    <t>Don Treadwell</t>
  </si>
  <si>
    <t>Dave Doeren</t>
  </si>
  <si>
    <t>Frank Solich</t>
  </si>
  <si>
    <t>Bill Cubit</t>
  </si>
  <si>
    <t>Chris Petersen</t>
  </si>
  <si>
    <t>Chris Ault</t>
  </si>
  <si>
    <t>Rocky Long</t>
  </si>
  <si>
    <t>Troy Calhoun</t>
  </si>
  <si>
    <t>Bobby Hauck</t>
  </si>
  <si>
    <t>Dave Christensen</t>
  </si>
  <si>
    <t>Jeff Tedford</t>
  </si>
  <si>
    <t>Jon Embree</t>
  </si>
  <si>
    <t>Chip Kelly</t>
  </si>
  <si>
    <t>Mike Riley</t>
  </si>
  <si>
    <t>David Shaw</t>
  </si>
  <si>
    <t>Lane Kiffin</t>
  </si>
  <si>
    <t>Kyle Whittingham</t>
  </si>
  <si>
    <t>Nick Saban</t>
  </si>
  <si>
    <t>Gene Chizik</t>
  </si>
  <si>
    <t>Will Muschamp</t>
  </si>
  <si>
    <t>Mark Richt</t>
  </si>
  <si>
    <t>Joker Phillips</t>
  </si>
  <si>
    <t>Les Miles</t>
  </si>
  <si>
    <t>DanMullen</t>
  </si>
  <si>
    <t>AD</t>
    <phoneticPr fontId="1" type="noConversion"/>
  </si>
  <si>
    <t>Ross Bjork</t>
    <phoneticPr fontId="1" type="noConversion"/>
  </si>
  <si>
    <t>Avg Head BB Coach Salary (NCAA Tournament Teams)</t>
    <phoneticPr fontId="1" type="noConversion"/>
  </si>
  <si>
    <t>Percentage of On Campus athletes living in poverty (96 out of 117 colleges reporting)</t>
    <phoneticPr fontId="1" type="noConversion"/>
  </si>
  <si>
    <t>Curt Apsey*</t>
  </si>
  <si>
    <t>Paul Kowalczyk</t>
  </si>
  <si>
    <t>Thomas Boeh</t>
  </si>
  <si>
    <t>Jim Donovan</t>
  </si>
  <si>
    <t>Cary Groth</t>
  </si>
  <si>
    <t>Utah State</t>
  </si>
  <si>
    <t>**UTSA</t>
  </si>
  <si>
    <t xml:space="preserve">2012 Federal </t>
  </si>
  <si>
    <t>Poverty Line</t>
  </si>
  <si>
    <t>In Poverty?</t>
  </si>
  <si>
    <t>Fair Market Value of a BB Player</t>
  </si>
  <si>
    <t>Fair Market Value of a FB Player</t>
  </si>
  <si>
    <t>FB Coach</t>
  </si>
  <si>
    <t xml:space="preserve">FB Coach </t>
  </si>
  <si>
    <t>Tommy Tuberville</t>
  </si>
  <si>
    <t>Dana Holgerson</t>
  </si>
  <si>
    <t>Butch Jones</t>
  </si>
  <si>
    <t>Paul Pasqualoni</t>
  </si>
  <si>
    <t>Charlie Young</t>
  </si>
  <si>
    <t>Todd Graham</t>
  </si>
  <si>
    <t>Skip Holtz</t>
  </si>
  <si>
    <t>Doug Marrone</t>
  </si>
  <si>
    <t>Steve Addazlo</t>
  </si>
  <si>
    <t>Stanford</t>
  </si>
  <si>
    <t xml:space="preserve">Kirk Ferentz                                                                  </t>
  </si>
  <si>
    <t xml:space="preserve">Brady Hoke                                                                    </t>
  </si>
  <si>
    <t xml:space="preserve">Mark Dantonio                                                                  </t>
  </si>
  <si>
    <t xml:space="preserve">Jerry Kill                                                                           </t>
  </si>
  <si>
    <t>Mike Hamrick</t>
  </si>
  <si>
    <t>R.C. Johnson</t>
  </si>
  <si>
    <t>Rick Greenspan</t>
  </si>
  <si>
    <t>Steve Orsini</t>
  </si>
  <si>
    <t>Richard Giannini</t>
  </si>
  <si>
    <t>Bob Stull</t>
  </si>
  <si>
    <t>Rick Dickson</t>
  </si>
  <si>
    <t xml:space="preserve">Danny Hope                                                                  </t>
  </si>
  <si>
    <t xml:space="preserve">Bret Bielema                                                               </t>
  </si>
  <si>
    <t>George O'Leary</t>
  </si>
  <si>
    <t>Kevin Sumlin</t>
  </si>
  <si>
    <t>Doc Holliday</t>
  </si>
  <si>
    <t>David Bailif</t>
  </si>
  <si>
    <t>June Jones</t>
  </si>
  <si>
    <t>Randy Spetman</t>
  </si>
  <si>
    <t>Dan Radakovich</t>
  </si>
  <si>
    <t>Kevin Anderson</t>
  </si>
  <si>
    <t>Tom Crean</t>
  </si>
  <si>
    <t>John Beilein</t>
  </si>
  <si>
    <t>Tom Izzo</t>
  </si>
  <si>
    <t>Thad Matta</t>
  </si>
  <si>
    <t>Matt Painter</t>
  </si>
  <si>
    <t>Bo Ryan</t>
  </si>
  <si>
    <t>Josh Pastner</t>
  </si>
  <si>
    <t>Larry Eustachy</t>
  </si>
  <si>
    <t>Mike Brey</t>
  </si>
  <si>
    <t>John Groce</t>
  </si>
  <si>
    <t>Tim Miles</t>
  </si>
  <si>
    <t>Steve Alford</t>
  </si>
  <si>
    <t>Steve Fisher</t>
  </si>
  <si>
    <t>Paul Pendergast*</t>
  </si>
  <si>
    <t>Tom Jurich</t>
  </si>
  <si>
    <t>Steve Pederson</t>
  </si>
  <si>
    <t>Tim Pernetti</t>
  </si>
  <si>
    <t>Doug Woolard</t>
  </si>
  <si>
    <t>Daryl Gross</t>
  </si>
  <si>
    <t>Percentage of Off-Campus Athletes living in Poverty (75 out of 83 colleges reporting)</t>
    <phoneticPr fontId="1" type="noConversion"/>
  </si>
  <si>
    <t>Value of a "Full"</t>
    <phoneticPr fontId="1" type="noConversion"/>
  </si>
  <si>
    <t>Scholarship Shortfall</t>
    <phoneticPr fontId="1" type="noConversion"/>
  </si>
  <si>
    <t>BB Coach</t>
    <phoneticPr fontId="1" type="noConversion"/>
  </si>
  <si>
    <t>Total BB Revenues</t>
    <phoneticPr fontId="1" type="noConversion"/>
  </si>
  <si>
    <t>Fair Market Value Denied</t>
    <phoneticPr fontId="1" type="noConversion"/>
  </si>
  <si>
    <t>Mike Price</t>
  </si>
  <si>
    <t>Bill Blankenship</t>
  </si>
  <si>
    <t>Bronco Mendenhall</t>
  </si>
  <si>
    <t>Brian Kelly</t>
  </si>
  <si>
    <t>Ken Niumatalolo</t>
  </si>
  <si>
    <t>Pete Lembo</t>
  </si>
  <si>
    <t>Dave Clawson</t>
  </si>
  <si>
    <t>Jeff Quinn</t>
  </si>
  <si>
    <t>Dan Enos</t>
  </si>
  <si>
    <t>Oklahoma State</t>
  </si>
  <si>
    <t>Texas</t>
  </si>
  <si>
    <t>% of Fair Market Value Denied</t>
    <phoneticPr fontId="1" type="noConversion"/>
  </si>
  <si>
    <t>Federal Poverty Line</t>
    <phoneticPr fontId="1" type="noConversion"/>
  </si>
  <si>
    <t>BB Player Federal Graduation Rates</t>
    <phoneticPr fontId="1" type="noConversion"/>
  </si>
  <si>
    <t xml:space="preserve">FB Players at FBS Schools </t>
    <phoneticPr fontId="1" type="noConversion"/>
  </si>
  <si>
    <t>Alabama at Birmingham</t>
  </si>
  <si>
    <t>Central Florida</t>
  </si>
  <si>
    <t>East Carolina</t>
  </si>
  <si>
    <t>Houston</t>
  </si>
  <si>
    <t>Marshall</t>
  </si>
  <si>
    <t>Memphis</t>
  </si>
  <si>
    <t>Rice</t>
  </si>
  <si>
    <t>Southern Methodist</t>
  </si>
  <si>
    <t>Southern Mississippi</t>
  </si>
  <si>
    <t>Gary Pinkel</t>
  </si>
  <si>
    <t>Steve Spurrier</t>
  </si>
  <si>
    <t>N/A</t>
    <phoneticPr fontId="1" type="noConversion"/>
  </si>
  <si>
    <t>(2011-12)</t>
    <phoneticPr fontId="1" type="noConversion"/>
  </si>
  <si>
    <t>(2011-2012)</t>
    <phoneticPr fontId="1" type="noConversion"/>
  </si>
  <si>
    <t>Texas at El Paso</t>
  </si>
  <si>
    <t>Tulane</t>
  </si>
  <si>
    <t>Tulsa</t>
  </si>
  <si>
    <t>Independent</t>
  </si>
  <si>
    <t>Brigham Young</t>
  </si>
  <si>
    <t>Notre Dame</t>
  </si>
  <si>
    <t>U.S. Military Academy</t>
  </si>
  <si>
    <t>U.S. Naval Academy</t>
  </si>
  <si>
    <t>Mid-American Conference</t>
  </si>
  <si>
    <t>Akron</t>
  </si>
  <si>
    <t>Ball State</t>
  </si>
  <si>
    <t>Bowling Green State</t>
  </si>
  <si>
    <t>Buffalo</t>
  </si>
  <si>
    <t>Central Michigan</t>
  </si>
  <si>
    <t>Eastern Michigan</t>
  </si>
  <si>
    <t>Kent State</t>
  </si>
  <si>
    <t>**Massachusetts</t>
  </si>
  <si>
    <t>Miami  (Ohio)</t>
  </si>
  <si>
    <t>Northern Illinois</t>
  </si>
  <si>
    <t>Jamie Pollard</t>
  </si>
  <si>
    <t>Sheahon Zenger</t>
  </si>
  <si>
    <t>John Currie</t>
  </si>
  <si>
    <t>Joe Castiglione</t>
  </si>
  <si>
    <t>Mike Holder</t>
  </si>
  <si>
    <t>DeLoss Dodds</t>
  </si>
  <si>
    <t>Chris Del Conte</t>
  </si>
  <si>
    <t>Kirby Hocutt</t>
  </si>
  <si>
    <t>Oliver Luck</t>
  </si>
  <si>
    <t>Bob Arkeilpane*</t>
  </si>
  <si>
    <t>Avg Room &amp; Board - On Campus</t>
    <phoneticPr fontId="1" type="noConversion"/>
  </si>
  <si>
    <t>Avg Room &amp; Board - Off Campus</t>
    <phoneticPr fontId="1" type="noConversion"/>
  </si>
  <si>
    <t>N/A</t>
    <phoneticPr fontId="1" type="noConversion"/>
  </si>
  <si>
    <t>N/A</t>
    <phoneticPr fontId="1" type="noConversion"/>
  </si>
  <si>
    <t>N/A</t>
    <phoneticPr fontId="1" type="noConversion"/>
  </si>
  <si>
    <t>Frank Spaziani</t>
  </si>
  <si>
    <t>Mike Alden</t>
  </si>
  <si>
    <t>Eric Hyman</t>
  </si>
  <si>
    <t>Jimbo Fisher</t>
  </si>
  <si>
    <t>Paul Johnson</t>
  </si>
  <si>
    <t>Randy Edsall</t>
  </si>
  <si>
    <t>Al Golden</t>
  </si>
  <si>
    <t>Tom O'Brien</t>
  </si>
  <si>
    <t>Mike London</t>
  </si>
  <si>
    <t>Frank Beamer</t>
  </si>
  <si>
    <t>Jim Grobe</t>
  </si>
  <si>
    <t>Art Briles</t>
  </si>
  <si>
    <t>Paul Rhoads</t>
  </si>
  <si>
    <t>Bill Snyder</t>
  </si>
  <si>
    <t>Bob Stoops</t>
  </si>
  <si>
    <t>Mike Gundy</t>
  </si>
  <si>
    <t>Mack Brown</t>
  </si>
  <si>
    <t>Gary Patterson</t>
  </si>
  <si>
    <t>Bubba Cunningham</t>
  </si>
  <si>
    <t>Tom Holmoe</t>
  </si>
  <si>
    <t>Jack Swarbrick</t>
  </si>
  <si>
    <t>Boo Corrigan</t>
  </si>
  <si>
    <t>Chet Gladchuk</t>
  </si>
  <si>
    <t>Tom Wistrcill</t>
  </si>
  <si>
    <t>Tom Collins</t>
  </si>
  <si>
    <t>Florida Atlantic</t>
  </si>
  <si>
    <t>Florida International</t>
  </si>
  <si>
    <t>Louisiana at Lafayette</t>
  </si>
  <si>
    <t>Louisiana at Monroe</t>
  </si>
  <si>
    <t>Middle Tennessee State</t>
  </si>
  <si>
    <t>North Texas</t>
  </si>
  <si>
    <t>**South Alabama</t>
  </si>
  <si>
    <t>Troy</t>
  </si>
  <si>
    <t>Western Kentucky</t>
  </si>
  <si>
    <t>Western Athletic Conference</t>
  </si>
  <si>
    <t>Idaho</t>
  </si>
  <si>
    <t>Louisiana Tech</t>
  </si>
  <si>
    <t>New Mexico State</t>
  </si>
  <si>
    <t>San Jose State</t>
  </si>
  <si>
    <t>**Texas State</t>
  </si>
  <si>
    <t xml:space="preserve">FB Coach </t>
    <phoneticPr fontId="1" type="noConversion"/>
  </si>
  <si>
    <t>Total Pay (2012)</t>
    <phoneticPr fontId="1" type="noConversion"/>
  </si>
  <si>
    <t>School Pay (2012)</t>
    <phoneticPr fontId="1" type="noConversion"/>
  </si>
  <si>
    <t>Other Pay (2012)</t>
    <phoneticPr fontId="1" type="noConversion"/>
  </si>
  <si>
    <t>Max Bonus (2012)</t>
    <phoneticPr fontId="1" type="noConversion"/>
  </si>
  <si>
    <t>N/A</t>
    <phoneticPr fontId="1" type="noConversion"/>
  </si>
  <si>
    <t>Larry Fedora</t>
    <phoneticPr fontId="1" type="noConversion"/>
  </si>
  <si>
    <t>Charlie Weis</t>
    <phoneticPr fontId="1" type="noConversion"/>
  </si>
  <si>
    <t>Paul Chryst</t>
    <phoneticPr fontId="1" type="noConversion"/>
  </si>
  <si>
    <t>Kyle Flood</t>
    <phoneticPr fontId="1" type="noConversion"/>
  </si>
  <si>
    <t>N/A</t>
    <phoneticPr fontId="1" type="noConversion"/>
  </si>
  <si>
    <t>Tim Beckman</t>
    <phoneticPr fontId="1" type="noConversion"/>
  </si>
  <si>
    <t>Urban Meyer</t>
    <phoneticPr fontId="1" type="noConversion"/>
  </si>
  <si>
    <t>Bill O'Brien</t>
    <phoneticPr fontId="1" type="noConversion"/>
  </si>
  <si>
    <t>Garrick McGee</t>
    <phoneticPr fontId="1" type="noConversion"/>
  </si>
  <si>
    <t>Ruffin McNeill</t>
    <phoneticPr fontId="1" type="noConversion"/>
  </si>
  <si>
    <t>Shortfall On Campus (2011-12)</t>
    <phoneticPr fontId="1" type="noConversion"/>
  </si>
  <si>
    <t>Shortfall On Campus (2011-12)</t>
    <phoneticPr fontId="1" type="noConversion"/>
  </si>
  <si>
    <t>UCLA</t>
  </si>
  <si>
    <t>USC</t>
  </si>
  <si>
    <t>Utah</t>
  </si>
  <si>
    <t>Washington</t>
  </si>
  <si>
    <t>Washington State</t>
  </si>
  <si>
    <t>Southeastern Conference</t>
  </si>
  <si>
    <t>Alabama</t>
  </si>
  <si>
    <t>Arkansas</t>
  </si>
  <si>
    <t>Auburn</t>
  </si>
  <si>
    <t>Florida</t>
  </si>
  <si>
    <t>Georgia</t>
  </si>
  <si>
    <t>Kentucky</t>
  </si>
  <si>
    <t>LSU</t>
  </si>
  <si>
    <t>Mississippi</t>
  </si>
  <si>
    <t>Mississippi State</t>
  </si>
  <si>
    <t>Missouri</t>
  </si>
  <si>
    <t>South Carolina</t>
  </si>
  <si>
    <t>Tennessee</t>
  </si>
  <si>
    <t>Texas A&amp;M</t>
  </si>
  <si>
    <t>Vanderbilt</t>
  </si>
  <si>
    <t>Sun Belt Conference</t>
  </si>
  <si>
    <t>Arkansas State</t>
  </si>
  <si>
    <t>Ohio</t>
  </si>
  <si>
    <t xml:space="preserve">Bo Pelini                                                                          </t>
  </si>
  <si>
    <t xml:space="preserve">Pat Fitzgerald                                                               </t>
  </si>
  <si>
    <t>Dave Rice</t>
  </si>
  <si>
    <t>Mike Montgomery</t>
  </si>
  <si>
    <t>Tad Boyle</t>
  </si>
  <si>
    <t>Anthony Grant</t>
  </si>
  <si>
    <t>Billy Donovan</t>
  </si>
  <si>
    <t>John Calipari</t>
  </si>
  <si>
    <t>Frank Haith</t>
  </si>
  <si>
    <t>Kevin Stallings</t>
  </si>
  <si>
    <t>Marvin Menzies</t>
  </si>
  <si>
    <t>Shawn Eichorst</t>
  </si>
  <si>
    <t>Dick Baddour</t>
  </si>
  <si>
    <t>Debbie Yow</t>
  </si>
  <si>
    <t>Craig Littlepage</t>
  </si>
  <si>
    <t>Jim Weaver</t>
  </si>
  <si>
    <t>Ron Wellman</t>
  </si>
  <si>
    <t xml:space="preserve">BB Players at FBS Schools </t>
    <phoneticPr fontId="1" type="noConversion"/>
  </si>
  <si>
    <t>Avg Fair Market Value/Yr</t>
    <phoneticPr fontId="1" type="noConversion"/>
  </si>
  <si>
    <t>(SCROLL DOWN TO SEE ALL DATA BY CONFERENCE)</t>
    <phoneticPr fontId="1" type="noConversion"/>
  </si>
  <si>
    <t>Full Cost of</t>
    <phoneticPr fontId="1" type="noConversion"/>
  </si>
  <si>
    <t>Player Revenue Split (Based on NBA CBA)</t>
    <phoneticPr fontId="1" type="noConversion"/>
  </si>
  <si>
    <t xml:space="preserve"> Off-Campus (2011-12)</t>
  </si>
  <si>
    <t xml:space="preserve"> On-Campus (2011-12)</t>
  </si>
  <si>
    <t>Boston College</t>
  </si>
  <si>
    <t>Clemson</t>
  </si>
  <si>
    <t>N/A</t>
  </si>
  <si>
    <t>Duke</t>
  </si>
  <si>
    <t>Florida State</t>
  </si>
  <si>
    <t>Georgia Tech</t>
  </si>
  <si>
    <t>Maryland</t>
  </si>
  <si>
    <t>Miami (Florida)</t>
  </si>
  <si>
    <t>North Carolina</t>
  </si>
  <si>
    <t>North Carolina State</t>
  </si>
  <si>
    <t>Virginia</t>
  </si>
  <si>
    <t>Virginia Tech</t>
  </si>
  <si>
    <t>Wake Forest</t>
  </si>
  <si>
    <t>Big 12 Conference</t>
  </si>
  <si>
    <t>Baylor</t>
  </si>
  <si>
    <t>Iowa State</t>
  </si>
  <si>
    <t>Kansas</t>
  </si>
  <si>
    <t>Kansas State</t>
  </si>
  <si>
    <t>Oklahoma</t>
  </si>
  <si>
    <t>Avg Fair Market Value Denied/ BB Player Over 4 Yrs</t>
    <phoneticPr fontId="1" type="noConversion"/>
  </si>
  <si>
    <t>Avg Fair Market Value Denied/BB Team/Yr</t>
    <phoneticPr fontId="1" type="noConversion"/>
  </si>
  <si>
    <t>Avg Fair Market Value Denied/BB Team Over 4 Yrs</t>
    <phoneticPr fontId="1" type="noConversion"/>
  </si>
  <si>
    <t>Est Fair Market Value Denied Over 4 Yrs - All Teams at FBS Schools</t>
    <phoneticPr fontId="1" type="noConversion"/>
  </si>
  <si>
    <t>Tony Levine</t>
    <phoneticPr fontId="1" type="noConversion"/>
  </si>
  <si>
    <t>Justin Fuente</t>
    <phoneticPr fontId="1" type="noConversion"/>
  </si>
  <si>
    <t>Ellis Johnson</t>
    <phoneticPr fontId="1" type="noConversion"/>
  </si>
  <si>
    <t>Curtis Johnson</t>
    <phoneticPr fontId="1" type="noConversion"/>
  </si>
  <si>
    <t>N/A</t>
    <phoneticPr fontId="1" type="noConversion"/>
  </si>
  <si>
    <t>N/A</t>
    <phoneticPr fontId="1" type="noConversion"/>
  </si>
  <si>
    <t>N/A</t>
    <phoneticPr fontId="1" type="noConversion"/>
  </si>
  <si>
    <t>FB Players in 6 Major Conferences &amp; Independents</t>
    <phoneticPr fontId="1" type="noConversion"/>
  </si>
  <si>
    <t>BB Players in 6 Major Conferences &amp; Independents</t>
    <phoneticPr fontId="1" type="noConversion"/>
  </si>
  <si>
    <t>Fair Market Value Denied/</t>
    <phoneticPr fontId="1" type="noConversion"/>
  </si>
  <si>
    <t>FB Player (Over Next 4 Years)</t>
    <phoneticPr fontId="1" type="noConversion"/>
  </si>
  <si>
    <t>Fair Market Value Denied</t>
  </si>
  <si>
    <t>Avg Fair Market Value Denied/ FB Player/Yr</t>
    <phoneticPr fontId="1" type="noConversion"/>
  </si>
  <si>
    <t>Avg Value of a "Full" Scholarship Over 4 Yrs</t>
    <phoneticPr fontId="1" type="noConversion"/>
  </si>
  <si>
    <t>Avg Fair Market Value Denied/ FB Player Over 4 Yrs</t>
    <phoneticPr fontId="1" type="noConversion"/>
  </si>
  <si>
    <t>Penn State</t>
    <phoneticPr fontId="1" type="noConversion"/>
  </si>
  <si>
    <t>Total FB Revenues</t>
    <phoneticPr fontId="1" type="noConversion"/>
  </si>
  <si>
    <t>% of Fair Market Value Received</t>
    <phoneticPr fontId="1" type="noConversion"/>
  </si>
  <si>
    <t>N/A</t>
    <phoneticPr fontId="1" type="noConversion"/>
  </si>
  <si>
    <t>Fair Market Value Denied</t>
    <phoneticPr fontId="1" type="noConversion"/>
  </si>
  <si>
    <t>N/A</t>
    <phoneticPr fontId="1" type="noConversion"/>
  </si>
  <si>
    <t>Avg Value of a "Full" Scholarship/Yr</t>
    <phoneticPr fontId="1" type="noConversion"/>
  </si>
  <si>
    <t>Avg On Campus "Full" Scholarship Athlete Lives Below Poverty Line  By:</t>
  </si>
  <si>
    <t>Avg Off Campus  "Full" Scholarship Athlete Lives Below Poverty Line  By:</t>
  </si>
  <si>
    <t>Dabo Swinney</t>
  </si>
  <si>
    <t>David Cutcliffe</t>
  </si>
  <si>
    <t>Avg Scholarship Shortfall/FB Team</t>
  </si>
  <si>
    <t>Avg Athletic Director Salary</t>
  </si>
  <si>
    <t>Avg Head FB Coach Salary</t>
  </si>
  <si>
    <t>Derek Dooley</t>
  </si>
  <si>
    <t>James Franklin</t>
  </si>
  <si>
    <t>Hugh Freeze</t>
  </si>
  <si>
    <t>Mario Cristobal</t>
  </si>
  <si>
    <t>Mark Hudspeth</t>
  </si>
  <si>
    <t>Todd Berry</t>
  </si>
  <si>
    <t>Rick Stockstill</t>
  </si>
  <si>
    <t>Dan McCarney</t>
  </si>
  <si>
    <t>Larry Blakeney</t>
  </si>
  <si>
    <t>Robb Akey</t>
  </si>
  <si>
    <t>Sonny Dykes</t>
  </si>
  <si>
    <t>DeWayne Walker</t>
  </si>
  <si>
    <t>Mike Maclntyre</t>
  </si>
  <si>
    <t>Gary Anderson</t>
  </si>
  <si>
    <t>Mike Krzyzewski</t>
  </si>
  <si>
    <t>Purdue</t>
  </si>
  <si>
    <t>Wisconsin</t>
  </si>
  <si>
    <t>Conference USA</t>
  </si>
  <si>
    <t>Rick Ellerson</t>
  </si>
  <si>
    <t>Terry Bowden</t>
  </si>
  <si>
    <t>Matt Campbell</t>
  </si>
  <si>
    <t>Jim McElwain</t>
  </si>
  <si>
    <t>Tim DeRuyter</t>
  </si>
  <si>
    <t>Norm Chow</t>
  </si>
  <si>
    <t>Bob Davie</t>
  </si>
  <si>
    <t>Rich Rodriquez</t>
  </si>
  <si>
    <t>Jim Mora</t>
  </si>
  <si>
    <t>Steve Sarkisian</t>
  </si>
  <si>
    <t xml:space="preserve">Max Leach </t>
  </si>
  <si>
    <t>John L. Smith</t>
  </si>
  <si>
    <t>Gus Malzahn</t>
  </si>
  <si>
    <t>Carl Pelini</t>
  </si>
  <si>
    <t>Willie Taggart</t>
    <phoneticPr fontId="1" type="noConversion"/>
  </si>
  <si>
    <t>(2012)</t>
    <phoneticPr fontId="1" type="noConversion"/>
  </si>
  <si>
    <t>46.5% revenue/85 players (2011-12)</t>
    <phoneticPr fontId="1" type="noConversion"/>
  </si>
  <si>
    <t>FB Player (2011-12)</t>
    <phoneticPr fontId="1" type="noConversion"/>
  </si>
  <si>
    <t>50% revenue/13 players (2011-2012)</t>
    <phoneticPr fontId="1" type="noConversion"/>
  </si>
  <si>
    <t>BB Player (2011-12)</t>
    <phoneticPr fontId="1" type="noConversion"/>
  </si>
  <si>
    <t>BB Player (Over Next 4 Years)</t>
  </si>
  <si>
    <t>BB Player (Over Next 4 Years)</t>
    <phoneticPr fontId="1" type="noConversion"/>
  </si>
  <si>
    <t>Attandance: On Campus (2011-12)</t>
    <phoneticPr fontId="1" type="noConversion"/>
  </si>
  <si>
    <t>Athletic Schol.: On Campus (2011-12)</t>
    <phoneticPr fontId="1" type="noConversion"/>
  </si>
  <si>
    <t>On Campus</t>
    <phoneticPr fontId="1" type="noConversion"/>
  </si>
  <si>
    <t>Off Campus</t>
    <phoneticPr fontId="1" type="noConversion"/>
  </si>
  <si>
    <t>Avg On Campus Scholarship Shortfall:</t>
  </si>
  <si>
    <t>Avg Off Campus Scholarship Shortfall:</t>
  </si>
  <si>
    <t>Texas Christian</t>
  </si>
  <si>
    <t>Texas Tech</t>
  </si>
  <si>
    <t>West Virginia</t>
  </si>
  <si>
    <t>Big East Conference</t>
  </si>
  <si>
    <t>Cincinnati</t>
  </si>
  <si>
    <t>Connecticut</t>
  </si>
  <si>
    <t>Louisville</t>
  </si>
  <si>
    <t>Pittsburgh</t>
  </si>
  <si>
    <t>Rutgers</t>
  </si>
  <si>
    <t>South Florida</t>
  </si>
  <si>
    <t>Syracuse</t>
  </si>
  <si>
    <t>Temple</t>
  </si>
  <si>
    <t>Big Ten Conference</t>
  </si>
  <si>
    <t>Illinois</t>
  </si>
  <si>
    <t>Indiana</t>
  </si>
  <si>
    <t>Iowa</t>
  </si>
  <si>
    <t>Michigan</t>
  </si>
  <si>
    <t>Michigan State</t>
  </si>
  <si>
    <t>Minnesota</t>
  </si>
  <si>
    <t>Nebraska</t>
  </si>
  <si>
    <t>Northwestern</t>
  </si>
  <si>
    <t>NA</t>
  </si>
  <si>
    <t>Ohio State</t>
  </si>
  <si>
    <t>Total Pay (2011-12)</t>
    <phoneticPr fontId="1" type="noConversion"/>
  </si>
  <si>
    <t>School Pay (2011-12)</t>
    <phoneticPr fontId="1" type="noConversion"/>
  </si>
  <si>
    <t>Other Pay (2011-12)</t>
    <phoneticPr fontId="1" type="noConversion"/>
  </si>
  <si>
    <t>Max Bonus (2011-12)</t>
    <phoneticPr fontId="1" type="noConversion"/>
  </si>
  <si>
    <t>Total Pay (2011)</t>
    <phoneticPr fontId="1" type="noConversion"/>
  </si>
  <si>
    <t>University Pay (2011)</t>
    <phoneticPr fontId="1" type="noConversion"/>
  </si>
  <si>
    <t>Other Pay (2011)</t>
    <phoneticPr fontId="1" type="noConversion"/>
  </si>
  <si>
    <t>Max Bonus (2011)</t>
    <phoneticPr fontId="1" type="noConversion"/>
  </si>
  <si>
    <t>(2011)</t>
    <phoneticPr fontId="1" type="noConversion"/>
  </si>
  <si>
    <t>(2011-12)</t>
    <phoneticPr fontId="1" type="noConversion"/>
  </si>
  <si>
    <t>Fran Dunphy</t>
    <phoneticPr fontId="1" type="noConversion"/>
  </si>
  <si>
    <t>N/A</t>
    <phoneticPr fontId="1" type="noConversion"/>
  </si>
  <si>
    <t>Ray Harper</t>
    <phoneticPr fontId="1" type="noConversion"/>
  </si>
  <si>
    <t>Gene DeFilippo</t>
  </si>
  <si>
    <t>Terry Don Phillips</t>
  </si>
  <si>
    <t>Kevin White</t>
  </si>
  <si>
    <t>Avg Scholarship Shortfall/BB Team</t>
  </si>
  <si>
    <t>FB - Team Scholarship</t>
    <phoneticPr fontId="1" type="noConversion"/>
  </si>
  <si>
    <t>N/A</t>
    <phoneticPr fontId="1" type="noConversion"/>
  </si>
  <si>
    <t>BB - Team Scholarship</t>
  </si>
  <si>
    <t>ACC Conference</t>
  </si>
  <si>
    <t>School</t>
  </si>
  <si>
    <t>Tuition &amp; Fees</t>
  </si>
  <si>
    <t>Books &amp; Supplies</t>
  </si>
  <si>
    <t xml:space="preserve"> Room &amp; Board</t>
  </si>
  <si>
    <t>In State (2011-12)</t>
  </si>
  <si>
    <t>(2011-12)</t>
  </si>
  <si>
    <t>Off-Campus (2011-12)</t>
  </si>
  <si>
    <t>On-Campus (2011-12)</t>
  </si>
  <si>
    <t>Player Revenue Split (Based on NFL CBA)</t>
    <phoneticPr fontId="1" type="noConversion"/>
  </si>
  <si>
    <t>Avg Fair Market Value Denied/FB Team/Yr</t>
    <phoneticPr fontId="1" type="noConversion"/>
  </si>
  <si>
    <t>Avg Fair Market Value Denied/FB Team Over 4 Yrs</t>
    <phoneticPr fontId="1" type="noConversion"/>
  </si>
  <si>
    <t>Est Fair Market Value Denied/Yr - All Teams</t>
    <phoneticPr fontId="1" type="noConversion"/>
  </si>
  <si>
    <t>Est Fair Market Value Denied Over 4 Yrs - All Teams</t>
    <phoneticPr fontId="1" type="noConversion"/>
  </si>
  <si>
    <t>Avg Fair Market Value Denied/ BB Player/Yr</t>
    <phoneticPr fontId="1" type="noConversion"/>
  </si>
  <si>
    <t>Toledo</t>
  </si>
  <si>
    <t>Western Michigan</t>
  </si>
  <si>
    <t>Mountain West Conference</t>
  </si>
  <si>
    <t>Boise State</t>
  </si>
  <si>
    <t>Colorado State</t>
  </si>
  <si>
    <t>Fresno State</t>
  </si>
  <si>
    <t>Hawaii</t>
  </si>
  <si>
    <t>Nevada - Reno</t>
  </si>
  <si>
    <t>New Mexico</t>
  </si>
  <si>
    <t>San Diego State</t>
  </si>
  <si>
    <t>U.S. Air Force Academy</t>
  </si>
  <si>
    <t>UNLV</t>
  </si>
  <si>
    <t>Wyoming</t>
  </si>
  <si>
    <t>Pacific-12</t>
  </si>
  <si>
    <t>Arizona</t>
  </si>
  <si>
    <t>Arizona State</t>
  </si>
  <si>
    <t>Cal Berkeley</t>
  </si>
  <si>
    <t>Colorado</t>
  </si>
  <si>
    <t>Oregon</t>
  </si>
  <si>
    <t>Oregon State</t>
  </si>
  <si>
    <t>FB Player Federal Graduation Rates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</si>
</sst>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"/>
    <numFmt numFmtId="165" formatCode="&quot;$&quot;#,##0\ ;&quot;$&quot;\(#,##0\)"/>
    <numFmt numFmtId="166" formatCode="&quot;$&quot;#,##0.00"/>
    <numFmt numFmtId="167" formatCode="0.0%"/>
  </numFmts>
  <fonts count="10" x14ac:knownFonts="1">
    <font>
      <sz val="11"/>
      <name val="Verdana"/>
    </font>
    <font>
      <sz val="8"/>
      <name val="Verdana"/>
    </font>
    <font>
      <b/>
      <sz val="9"/>
      <color indexed="8"/>
      <name val="Arial"/>
    </font>
    <font>
      <sz val="9"/>
      <color indexed="8"/>
      <name val="Arial"/>
    </font>
    <font>
      <sz val="11"/>
      <color indexed="8"/>
      <name val="Verdana"/>
    </font>
    <font>
      <b/>
      <sz val="16"/>
      <color indexed="8"/>
      <name val="Arial"/>
    </font>
    <font>
      <sz val="11"/>
      <color indexed="8"/>
      <name val="Arial"/>
    </font>
    <font>
      <sz val="10"/>
      <color indexed="8"/>
      <name val="Arial"/>
      <family val="2"/>
    </font>
    <font>
      <sz val="9"/>
      <color indexed="8"/>
      <name val="Verdana"/>
    </font>
    <font>
      <sz val="8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164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/>
    <xf numFmtId="164" fontId="3" fillId="0" borderId="1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wrapText="1"/>
    </xf>
    <xf numFmtId="164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/>
    <xf numFmtId="0" fontId="2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7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6" fillId="0" borderId="0" xfId="0" applyFont="1"/>
    <xf numFmtId="0" fontId="2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7" fontId="3" fillId="0" borderId="8" xfId="0" applyNumberFormat="1" applyFont="1" applyBorder="1" applyAlignment="1">
      <alignment horizontal="center"/>
    </xf>
    <xf numFmtId="6" fontId="3" fillId="0" borderId="8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164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6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4" fillId="0" borderId="0" xfId="0" applyFont="1" applyBorder="1"/>
    <xf numFmtId="16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/>
    <xf numFmtId="164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6" fontId="9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4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vertical="center" wrapText="1"/>
    </xf>
    <xf numFmtId="167" fontId="3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5"/>
  <sheetViews>
    <sheetView tabSelected="1" zoomScale="125" zoomScaleNormal="150" zoomScalePageLayoutView="150" workbookViewId="0">
      <pane xSplit="1" topLeftCell="B1" activePane="topRight" state="frozen"/>
      <selection activeCell="A21" sqref="A21"/>
      <selection pane="topRight"/>
    </sheetView>
  </sheetViews>
  <sheetFormatPr defaultColWidth="10.69921875" defaultRowHeight="14.25" x14ac:dyDescent="0.2"/>
  <cols>
    <col min="1" max="1" width="22.8984375" style="37" customWidth="1"/>
    <col min="2" max="2" width="22.8984375" style="67" customWidth="1"/>
    <col min="3" max="3" width="22" style="53" customWidth="1"/>
    <col min="4" max="5" width="22.8984375" style="67" customWidth="1"/>
    <col min="6" max="6" width="12.59765625" style="67" customWidth="1"/>
    <col min="7" max="7" width="22.8984375" style="11" customWidth="1"/>
    <col min="8" max="8" width="20.8984375" style="79" customWidth="1"/>
    <col min="9" max="9" width="20.8984375" style="122" customWidth="1"/>
    <col min="10" max="10" width="22.69921875" style="37" customWidth="1"/>
    <col min="11" max="11" width="24.09765625" style="37" customWidth="1"/>
    <col min="12" max="12" width="24.296875" style="37" customWidth="1"/>
    <col min="13" max="13" width="14.3984375" style="37" hidden="1" customWidth="1"/>
    <col min="14" max="14" width="11.8984375" style="37" customWidth="1"/>
    <col min="15" max="15" width="11.59765625" style="37" customWidth="1"/>
    <col min="16" max="16" width="14.8984375" style="37" customWidth="1"/>
    <col min="17" max="17" width="14.09765625" style="37" customWidth="1"/>
    <col min="18" max="18" width="10.69921875" style="37"/>
    <col min="19" max="20" width="10.69921875" style="79"/>
    <col min="21" max="21" width="19.09765625" style="79" customWidth="1"/>
    <col min="22" max="22" width="10.69921875" style="37"/>
    <col min="23" max="23" width="11.69921875" style="37" customWidth="1"/>
    <col min="24" max="24" width="10.69921875" style="37"/>
    <col min="25" max="25" width="11.59765625" style="37" customWidth="1"/>
    <col min="26" max="26" width="10.69921875" style="37"/>
    <col min="27" max="27" width="20.3984375" style="79" customWidth="1"/>
    <col min="28" max="28" width="12.59765625" style="37" customWidth="1"/>
    <col min="29" max="29" width="13.59765625" style="37" customWidth="1"/>
    <col min="30" max="30" width="12.296875" style="37" customWidth="1"/>
    <col min="31" max="31" width="13.3984375" style="37" customWidth="1"/>
    <col min="32" max="32" width="10.69921875" style="37"/>
    <col min="33" max="33" width="13.59765625" style="37" customWidth="1"/>
    <col min="34" max="34" width="10.69921875" style="37"/>
    <col min="35" max="35" width="14.296875" style="37" customWidth="1"/>
    <col min="36" max="36" width="10.69921875" style="37"/>
    <col min="37" max="37" width="12" style="37" customWidth="1"/>
    <col min="38" max="16384" width="10.69921875" style="37"/>
  </cols>
  <sheetData>
    <row r="1" spans="1:32" ht="20.25" x14ac:dyDescent="0.3">
      <c r="A1" s="23" t="s">
        <v>43</v>
      </c>
      <c r="B1" s="66"/>
      <c r="C1" s="52"/>
      <c r="D1" s="66"/>
      <c r="E1" s="66"/>
      <c r="F1" s="66"/>
      <c r="G1" s="75"/>
      <c r="H1" s="78"/>
      <c r="I1" s="121"/>
      <c r="J1" s="24"/>
      <c r="K1" s="24"/>
      <c r="L1" s="24"/>
      <c r="M1" s="24"/>
      <c r="N1" s="25"/>
      <c r="O1" s="24"/>
      <c r="P1" s="24"/>
      <c r="Q1" s="24"/>
      <c r="R1" s="24"/>
      <c r="S1" s="84"/>
      <c r="T1" s="84"/>
      <c r="U1" s="84"/>
      <c r="V1" s="24"/>
      <c r="W1" s="24"/>
      <c r="X1" s="24"/>
      <c r="Y1" s="24"/>
      <c r="Z1" s="24"/>
      <c r="AA1" s="84"/>
      <c r="AC1" s="24"/>
      <c r="AD1" s="24"/>
      <c r="AF1" s="24"/>
    </row>
    <row r="2" spans="1:32" x14ac:dyDescent="0.2">
      <c r="F2" s="149"/>
      <c r="K2" s="26"/>
      <c r="P2" s="26"/>
      <c r="Q2" s="26"/>
      <c r="R2" s="26"/>
      <c r="S2" s="85"/>
      <c r="T2" s="85"/>
      <c r="U2" s="85"/>
      <c r="V2" s="26"/>
      <c r="W2" s="26"/>
      <c r="X2" s="26"/>
      <c r="Y2" s="26"/>
      <c r="Z2" s="26"/>
      <c r="AA2" s="85"/>
      <c r="AC2" s="26"/>
      <c r="AD2" s="26"/>
      <c r="AF2" s="26"/>
    </row>
    <row r="3" spans="1:32" x14ac:dyDescent="0.2">
      <c r="A3" s="29" t="s">
        <v>351</v>
      </c>
      <c r="B3" s="68"/>
      <c r="C3" s="54"/>
      <c r="D3" s="68"/>
      <c r="E3" s="68"/>
      <c r="F3" s="150"/>
      <c r="G3" s="76"/>
      <c r="H3" s="33"/>
      <c r="I3" s="123"/>
      <c r="P3" s="26"/>
      <c r="Q3" s="26"/>
      <c r="R3" s="26"/>
      <c r="S3" s="85"/>
      <c r="T3" s="85"/>
      <c r="U3" s="85"/>
      <c r="V3" s="26"/>
      <c r="W3" s="26"/>
      <c r="X3" s="26"/>
      <c r="Y3" s="26"/>
      <c r="Z3" s="26"/>
      <c r="AA3" s="85"/>
      <c r="AC3" s="26"/>
      <c r="AD3" s="26"/>
      <c r="AF3" s="26"/>
    </row>
    <row r="4" spans="1:32" x14ac:dyDescent="0.2">
      <c r="K4" s="26"/>
      <c r="P4" s="26"/>
      <c r="Q4" s="26"/>
      <c r="R4" s="26"/>
      <c r="S4" s="85"/>
      <c r="T4" s="85"/>
      <c r="U4" s="85"/>
      <c r="V4" s="26"/>
      <c r="W4" s="26"/>
      <c r="X4" s="26"/>
      <c r="Y4" s="26"/>
      <c r="Z4" s="26"/>
      <c r="AA4" s="85"/>
      <c r="AC4" s="26"/>
      <c r="AD4" s="26"/>
      <c r="AF4" s="26"/>
    </row>
    <row r="5" spans="1:32" ht="15" thickBot="1" x14ac:dyDescent="0.25">
      <c r="A5" s="30" t="s">
        <v>202</v>
      </c>
      <c r="B5" s="69"/>
      <c r="D5" s="62" t="s">
        <v>349</v>
      </c>
      <c r="E5" s="69"/>
      <c r="F5" s="144"/>
      <c r="G5" s="27"/>
      <c r="I5" s="124"/>
      <c r="J5" s="26"/>
      <c r="K5" s="26"/>
      <c r="L5" s="26"/>
      <c r="M5" s="26"/>
      <c r="N5" s="26"/>
      <c r="Q5" s="26"/>
      <c r="R5" s="26"/>
      <c r="S5" s="85"/>
      <c r="T5" s="85"/>
      <c r="U5" s="85"/>
      <c r="V5" s="26"/>
      <c r="W5" s="26"/>
      <c r="X5" s="26"/>
      <c r="Y5" s="26"/>
      <c r="Z5" s="26"/>
    </row>
    <row r="6" spans="1:32" ht="24.75" thickTop="1" x14ac:dyDescent="0.2">
      <c r="A6" s="32" t="s">
        <v>506</v>
      </c>
      <c r="B6" s="60">
        <v>0.46500000000000002</v>
      </c>
      <c r="D6" s="63" t="s">
        <v>353</v>
      </c>
      <c r="E6" s="60">
        <v>0.5</v>
      </c>
      <c r="I6" s="125"/>
      <c r="J6" s="28"/>
      <c r="K6" s="28"/>
      <c r="L6" s="28"/>
      <c r="M6" s="28"/>
      <c r="N6" s="33"/>
    </row>
    <row r="7" spans="1:32" x14ac:dyDescent="0.2">
      <c r="A7" s="34" t="s">
        <v>350</v>
      </c>
      <c r="B7" s="102">
        <f>AVERAGE(C49:C227)</f>
        <v>137356.85268627453</v>
      </c>
      <c r="D7" s="35" t="s">
        <v>350</v>
      </c>
      <c r="E7" s="74">
        <f>AVERAGE(G49:G227)</f>
        <v>289031.04635108472</v>
      </c>
    </row>
    <row r="8" spans="1:32" x14ac:dyDescent="0.2">
      <c r="A8" s="34" t="s">
        <v>400</v>
      </c>
      <c r="B8" s="102">
        <f>AVERAGE(K49:K227)</f>
        <v>23204.307692307691</v>
      </c>
      <c r="D8" s="35" t="s">
        <v>400</v>
      </c>
      <c r="E8" s="61">
        <f>AVERAGE(K49:K227)</f>
        <v>23204.307692307691</v>
      </c>
    </row>
    <row r="9" spans="1:32" ht="24" x14ac:dyDescent="0.2">
      <c r="A9" s="34" t="s">
        <v>391</v>
      </c>
      <c r="B9" s="102">
        <f>AVERAGE(D49:D227)</f>
        <v>114152.54499396683</v>
      </c>
      <c r="D9" s="35" t="s">
        <v>511</v>
      </c>
      <c r="E9" s="74">
        <f>E7-E8</f>
        <v>265826.73865877703</v>
      </c>
    </row>
    <row r="10" spans="1:32" ht="24" x14ac:dyDescent="0.2">
      <c r="A10" s="34" t="s">
        <v>392</v>
      </c>
      <c r="B10" s="104">
        <v>92816</v>
      </c>
      <c r="C10" s="54"/>
      <c r="D10" s="35" t="s">
        <v>392</v>
      </c>
      <c r="E10" s="104">
        <v>92816</v>
      </c>
      <c r="F10" s="123"/>
    </row>
    <row r="11" spans="1:32" ht="24" x14ac:dyDescent="0.2">
      <c r="A11" s="34" t="s">
        <v>393</v>
      </c>
      <c r="B11" s="104">
        <v>456612</v>
      </c>
      <c r="C11" s="54"/>
      <c r="D11" s="35" t="s">
        <v>375</v>
      </c>
      <c r="E11" s="104">
        <f>AVERAGE(I49:I227)</f>
        <v>1063307.076923077</v>
      </c>
      <c r="F11" s="128"/>
    </row>
    <row r="12" spans="1:32" ht="24" x14ac:dyDescent="0.2">
      <c r="A12" s="34" t="s">
        <v>507</v>
      </c>
      <c r="B12" s="104">
        <v>9703005</v>
      </c>
      <c r="C12" s="54"/>
      <c r="D12" s="35" t="s">
        <v>376</v>
      </c>
      <c r="E12" s="104">
        <v>3455751</v>
      </c>
      <c r="F12" s="127"/>
    </row>
    <row r="13" spans="1:32" ht="24" x14ac:dyDescent="0.2">
      <c r="A13" s="34" t="s">
        <v>508</v>
      </c>
      <c r="B13" s="104">
        <v>38812020</v>
      </c>
      <c r="C13" s="54"/>
      <c r="D13" s="35" t="s">
        <v>377</v>
      </c>
      <c r="E13" s="104">
        <v>13823004</v>
      </c>
      <c r="F13" s="127"/>
    </row>
    <row r="14" spans="1:32" ht="24" x14ac:dyDescent="0.2">
      <c r="A14" s="34" t="s">
        <v>509</v>
      </c>
      <c r="B14" s="104">
        <v>1135251585</v>
      </c>
      <c r="C14" s="54"/>
      <c r="D14" s="35" t="s">
        <v>509</v>
      </c>
      <c r="E14" s="104">
        <v>404322867</v>
      </c>
      <c r="F14" s="127"/>
    </row>
    <row r="15" spans="1:32" ht="24" x14ac:dyDescent="0.2">
      <c r="A15" s="34" t="s">
        <v>510</v>
      </c>
      <c r="B15" s="104">
        <v>4541006340</v>
      </c>
      <c r="C15" s="54"/>
      <c r="D15" s="35" t="s">
        <v>378</v>
      </c>
      <c r="E15" s="104">
        <v>1617291468</v>
      </c>
      <c r="F15" s="127"/>
    </row>
    <row r="16" spans="1:32" x14ac:dyDescent="0.2">
      <c r="A16" s="34" t="s">
        <v>396</v>
      </c>
      <c r="B16" s="103">
        <f>B8/B7</f>
        <v>0.16893447424357297</v>
      </c>
      <c r="C16" s="54"/>
      <c r="D16" s="35" t="s">
        <v>396</v>
      </c>
      <c r="E16" s="81">
        <f>E8/E7</f>
        <v>8.0283097560811936E-2</v>
      </c>
      <c r="F16" s="128"/>
    </row>
    <row r="17" spans="1:6" x14ac:dyDescent="0.2">
      <c r="A17" s="34" t="s">
        <v>199</v>
      </c>
      <c r="B17" s="103">
        <f>1-B16</f>
        <v>0.831065525756427</v>
      </c>
      <c r="C17" s="54"/>
      <c r="D17" s="35" t="s">
        <v>199</v>
      </c>
      <c r="E17" s="81">
        <f>1-E16</f>
        <v>0.91971690243918802</v>
      </c>
      <c r="F17" s="128"/>
    </row>
    <row r="18" spans="1:6" x14ac:dyDescent="0.2">
      <c r="A18" s="34" t="s">
        <v>200</v>
      </c>
      <c r="B18" s="82">
        <v>11170</v>
      </c>
      <c r="C18" s="54"/>
      <c r="D18" s="35" t="s">
        <v>200</v>
      </c>
      <c r="E18" s="82">
        <v>11170</v>
      </c>
      <c r="F18" s="128"/>
    </row>
    <row r="19" spans="1:6" x14ac:dyDescent="0.2">
      <c r="A19" s="35" t="s">
        <v>246</v>
      </c>
      <c r="B19" s="102">
        <f>AVERAGE(P49:P227)</f>
        <v>9372.4957264957266</v>
      </c>
      <c r="C19" s="54"/>
      <c r="D19" s="35" t="s">
        <v>246</v>
      </c>
      <c r="E19" s="74">
        <f>AVERAGE(P49:P227)</f>
        <v>9372.4957264957266</v>
      </c>
      <c r="F19" s="128"/>
    </row>
    <row r="20" spans="1:6" ht="24" x14ac:dyDescent="0.2">
      <c r="A20" s="34" t="s">
        <v>401</v>
      </c>
      <c r="B20" s="82">
        <f>B18-B19</f>
        <v>1797.5042735042734</v>
      </c>
      <c r="C20" s="54"/>
      <c r="D20" s="35" t="s">
        <v>401</v>
      </c>
      <c r="E20" s="82">
        <f>E18-E19</f>
        <v>1797.5042735042734</v>
      </c>
      <c r="F20" s="128"/>
    </row>
    <row r="21" spans="1:6" ht="36" x14ac:dyDescent="0.2">
      <c r="A21" s="35" t="s">
        <v>117</v>
      </c>
      <c r="B21" s="103">
        <f>96/117</f>
        <v>0.82051282051282048</v>
      </c>
      <c r="C21" s="54"/>
      <c r="D21" s="35" t="s">
        <v>117</v>
      </c>
      <c r="E21" s="103">
        <f>96/117</f>
        <v>0.82051282051282048</v>
      </c>
      <c r="F21" s="128"/>
    </row>
    <row r="22" spans="1:6" x14ac:dyDescent="0.2">
      <c r="A22" s="35" t="s">
        <v>247</v>
      </c>
      <c r="B22" s="82">
        <f>AVERAGE(Q49:Q227)</f>
        <v>9224.5542168674692</v>
      </c>
      <c r="C22" s="54"/>
      <c r="D22" s="35" t="s">
        <v>247</v>
      </c>
      <c r="E22" s="82">
        <f>AVERAGE(Q49:Q227)</f>
        <v>9224.5542168674692</v>
      </c>
      <c r="F22" s="128"/>
    </row>
    <row r="23" spans="1:6" ht="24" x14ac:dyDescent="0.2">
      <c r="A23" s="34" t="s">
        <v>402</v>
      </c>
      <c r="B23" s="82">
        <f>B18-B22</f>
        <v>1945.4457831325308</v>
      </c>
      <c r="C23" s="54"/>
      <c r="D23" s="35" t="s">
        <v>402</v>
      </c>
      <c r="E23" s="82">
        <f>E18-E22</f>
        <v>1945.4457831325308</v>
      </c>
      <c r="F23" s="128"/>
    </row>
    <row r="24" spans="1:6" ht="36" x14ac:dyDescent="0.2">
      <c r="A24" s="34" t="s">
        <v>182</v>
      </c>
      <c r="B24" s="103">
        <f>75/83</f>
        <v>0.90361445783132532</v>
      </c>
      <c r="C24" s="54"/>
      <c r="D24" s="34" t="s">
        <v>182</v>
      </c>
      <c r="E24" s="103">
        <f>75/83</f>
        <v>0.90361445783132532</v>
      </c>
      <c r="F24" s="128"/>
    </row>
    <row r="25" spans="1:6" x14ac:dyDescent="0.2">
      <c r="A25" s="35" t="s">
        <v>452</v>
      </c>
      <c r="B25" s="102">
        <f>AVERAGE(L49:L227)</f>
        <v>3285.1965811965811</v>
      </c>
      <c r="C25" s="54"/>
      <c r="D25" s="35" t="s">
        <v>452</v>
      </c>
      <c r="E25" s="74">
        <f>AVERAGE(L49:L227)</f>
        <v>3285.1965811965811</v>
      </c>
      <c r="F25" s="128"/>
    </row>
    <row r="26" spans="1:6" x14ac:dyDescent="0.2">
      <c r="A26" s="35" t="s">
        <v>453</v>
      </c>
      <c r="B26" s="102">
        <f>AVERAGE(M49:M227)</f>
        <v>3601.6904761904761</v>
      </c>
      <c r="C26" s="54"/>
      <c r="D26" s="35" t="s">
        <v>453</v>
      </c>
      <c r="E26" s="74">
        <f>AVERAGE(M49:M227)</f>
        <v>3601.6904761904761</v>
      </c>
      <c r="F26" s="128"/>
    </row>
    <row r="27" spans="1:6" x14ac:dyDescent="0.2">
      <c r="A27" s="34" t="s">
        <v>405</v>
      </c>
      <c r="B27" s="104">
        <v>279225</v>
      </c>
      <c r="C27" s="54"/>
      <c r="D27" s="35" t="s">
        <v>493</v>
      </c>
      <c r="E27" s="104">
        <v>42705</v>
      </c>
      <c r="F27" s="128"/>
    </row>
    <row r="28" spans="1:6" x14ac:dyDescent="0.2">
      <c r="A28" s="34" t="s">
        <v>406</v>
      </c>
      <c r="B28" s="102">
        <f>AVERAGE(AH49:AH227)</f>
        <v>457830.24324324325</v>
      </c>
      <c r="D28" s="35" t="s">
        <v>406</v>
      </c>
      <c r="E28" s="101">
        <f>AVERAGE(AH49:AH227)</f>
        <v>457830.24324324325</v>
      </c>
    </row>
    <row r="29" spans="1:6" ht="24" x14ac:dyDescent="0.2">
      <c r="A29" s="34" t="s">
        <v>407</v>
      </c>
      <c r="B29" s="102">
        <f>AVERAGE(V49:V227)</f>
        <v>1642241.5714285714</v>
      </c>
      <c r="D29" s="64" t="s">
        <v>116</v>
      </c>
      <c r="E29" s="101">
        <f>AVERAGE(AB49:AB227)</f>
        <v>1833964.2749999999</v>
      </c>
    </row>
    <row r="30" spans="1:6" ht="15" thickBot="1" x14ac:dyDescent="0.25">
      <c r="A30" s="36" t="s">
        <v>532</v>
      </c>
      <c r="B30" s="83">
        <v>0.56999999999999995</v>
      </c>
      <c r="D30" s="65" t="s">
        <v>201</v>
      </c>
      <c r="E30" s="83">
        <v>0.47</v>
      </c>
    </row>
    <row r="33" spans="1:37" ht="15" thickBot="1" x14ac:dyDescent="0.25">
      <c r="A33" s="161" t="s">
        <v>386</v>
      </c>
      <c r="B33" s="69"/>
      <c r="D33" s="162" t="s">
        <v>387</v>
      </c>
      <c r="E33" s="69"/>
      <c r="G33" s="122"/>
    </row>
    <row r="34" spans="1:37" ht="24.75" thickTop="1" x14ac:dyDescent="0.2">
      <c r="A34" s="32" t="s">
        <v>506</v>
      </c>
      <c r="B34" s="60">
        <v>0.46500000000000002</v>
      </c>
      <c r="D34" s="63" t="s">
        <v>353</v>
      </c>
      <c r="E34" s="60">
        <v>0.5</v>
      </c>
      <c r="G34" s="122"/>
    </row>
    <row r="35" spans="1:37" x14ac:dyDescent="0.2">
      <c r="A35" s="34" t="s">
        <v>350</v>
      </c>
      <c r="B35" s="102">
        <f>(SUM(C49:C60)+SUM(C66:C75)+SUM(C81:C88)+SUM(C94:C105)+SUM(C128:C129)+SUM(C170:C181)+SUM(C187:C200))/70</f>
        <v>201168.10337142856</v>
      </c>
      <c r="D35" s="35" t="s">
        <v>350</v>
      </c>
      <c r="E35" s="102">
        <f>(SUM(G49:G60)+SUM(G66:G75)+SUM(G81:G88)+SUM(G94:G105)+SUM(G128:G129)+SUM(G170:G181)+SUM(G187:G200))/70</f>
        <v>418927.83351648349</v>
      </c>
      <c r="G35" s="122"/>
    </row>
    <row r="36" spans="1:37" x14ac:dyDescent="0.2">
      <c r="A36" s="34" t="s">
        <v>400</v>
      </c>
      <c r="B36" s="102">
        <f>(SUM(K50:K61)+SUM(K67:K76)+SUM(K82:K89)+SUM(K95:K106)+SUM(K129:K130)+SUM(K171:K182)+SUM(K188:K201))/70</f>
        <v>22533.9</v>
      </c>
      <c r="D36" s="35" t="s">
        <v>400</v>
      </c>
      <c r="E36" s="102">
        <f>(SUM(K50:K61)+SUM(K67:K76)+SUM(K82:K89)+SUM(K95:K106)+SUM(K129:K130)+SUM(K171:K182)+SUM(K188:K201))/70</f>
        <v>22533.9</v>
      </c>
      <c r="G36" s="122"/>
    </row>
    <row r="37" spans="1:37" ht="24" x14ac:dyDescent="0.2">
      <c r="A37" s="34" t="s">
        <v>391</v>
      </c>
      <c r="B37" s="102">
        <f>B35-B36</f>
        <v>178634.20337142856</v>
      </c>
      <c r="D37" s="35" t="s">
        <v>511</v>
      </c>
      <c r="E37" s="102">
        <f>E35-E36</f>
        <v>396393.93351648346</v>
      </c>
      <c r="G37" s="122"/>
    </row>
    <row r="38" spans="1:37" ht="24" x14ac:dyDescent="0.2">
      <c r="A38" s="34" t="s">
        <v>392</v>
      </c>
      <c r="B38" s="104">
        <v>90136</v>
      </c>
      <c r="C38" s="127"/>
      <c r="D38" s="35" t="s">
        <v>392</v>
      </c>
      <c r="E38" s="104">
        <v>90136</v>
      </c>
      <c r="G38" s="122"/>
    </row>
    <row r="39" spans="1:37" ht="24" x14ac:dyDescent="0.2">
      <c r="A39" s="34" t="s">
        <v>393</v>
      </c>
      <c r="B39" s="104">
        <v>714536</v>
      </c>
      <c r="C39" s="127"/>
      <c r="D39" s="35" t="s">
        <v>375</v>
      </c>
      <c r="E39" s="104">
        <v>1585576</v>
      </c>
      <c r="G39" s="122"/>
    </row>
    <row r="40" spans="1:37" x14ac:dyDescent="0.2">
      <c r="A40" s="34" t="s">
        <v>396</v>
      </c>
      <c r="B40" s="103">
        <f>B36/B35</f>
        <v>0.1120152729103099</v>
      </c>
      <c r="C40" s="127"/>
      <c r="D40" s="35" t="s">
        <v>396</v>
      </c>
      <c r="E40" s="103">
        <f>E36/E35</f>
        <v>5.3789455360008599E-2</v>
      </c>
      <c r="G40" s="122"/>
    </row>
    <row r="41" spans="1:37" ht="15" thickBot="1" x14ac:dyDescent="0.25">
      <c r="A41" s="163" t="s">
        <v>199</v>
      </c>
      <c r="B41" s="164">
        <f>1-B40</f>
        <v>0.88798472708969012</v>
      </c>
      <c r="C41" s="127"/>
      <c r="D41" s="65" t="s">
        <v>199</v>
      </c>
      <c r="E41" s="164">
        <f>1-E40</f>
        <v>0.94621054463999144</v>
      </c>
      <c r="G41" s="122"/>
    </row>
    <row r="42" spans="1:37" ht="15" thickTop="1" x14ac:dyDescent="0.2">
      <c r="G42" s="122"/>
    </row>
    <row r="43" spans="1:37" x14ac:dyDescent="0.2">
      <c r="G43" s="122"/>
    </row>
    <row r="44" spans="1:37" x14ac:dyDescent="0.2">
      <c r="G44" s="122"/>
    </row>
    <row r="45" spans="1:37" x14ac:dyDescent="0.2">
      <c r="G45" s="122"/>
    </row>
    <row r="46" spans="1:37" x14ac:dyDescent="0.2">
      <c r="A46" s="1" t="s">
        <v>497</v>
      </c>
      <c r="B46" s="70"/>
      <c r="C46" s="55"/>
      <c r="D46" s="70"/>
      <c r="E46" s="70"/>
      <c r="G46" s="122"/>
    </row>
    <row r="47" spans="1:37" x14ac:dyDescent="0.2">
      <c r="A47" s="3" t="s">
        <v>498</v>
      </c>
      <c r="B47" s="105" t="s">
        <v>395</v>
      </c>
      <c r="C47" s="105" t="s">
        <v>129</v>
      </c>
      <c r="D47" s="105" t="s">
        <v>388</v>
      </c>
      <c r="E47" s="105" t="s">
        <v>388</v>
      </c>
      <c r="F47" s="107" t="s">
        <v>186</v>
      </c>
      <c r="G47" s="108" t="s">
        <v>128</v>
      </c>
      <c r="H47" s="108" t="s">
        <v>398</v>
      </c>
      <c r="I47" s="108" t="s">
        <v>398</v>
      </c>
      <c r="J47" s="111" t="s">
        <v>352</v>
      </c>
      <c r="K47" s="111" t="s">
        <v>183</v>
      </c>
      <c r="L47" s="111" t="s">
        <v>184</v>
      </c>
      <c r="M47" s="111" t="s">
        <v>184</v>
      </c>
      <c r="N47" s="111" t="s">
        <v>499</v>
      </c>
      <c r="O47" s="111" t="s">
        <v>500</v>
      </c>
      <c r="P47" s="111" t="s">
        <v>501</v>
      </c>
      <c r="Q47" s="111" t="s">
        <v>501</v>
      </c>
      <c r="R47" s="113" t="s">
        <v>125</v>
      </c>
      <c r="S47" s="113" t="s">
        <v>127</v>
      </c>
      <c r="T47" s="113" t="s">
        <v>127</v>
      </c>
      <c r="U47" s="20" t="s">
        <v>494</v>
      </c>
      <c r="V47" s="20" t="s">
        <v>291</v>
      </c>
      <c r="W47" s="20" t="s">
        <v>131</v>
      </c>
      <c r="X47" s="20" t="s">
        <v>131</v>
      </c>
      <c r="Y47" s="20" t="s">
        <v>131</v>
      </c>
      <c r="Z47" s="20" t="s">
        <v>130</v>
      </c>
      <c r="AA47" s="39" t="s">
        <v>496</v>
      </c>
      <c r="AB47" s="38" t="s">
        <v>185</v>
      </c>
      <c r="AC47" s="38" t="s">
        <v>185</v>
      </c>
      <c r="AD47" s="38" t="s">
        <v>185</v>
      </c>
      <c r="AE47" s="38" t="s">
        <v>185</v>
      </c>
      <c r="AF47" s="38" t="s">
        <v>185</v>
      </c>
      <c r="AG47" s="113" t="s">
        <v>60</v>
      </c>
      <c r="AH47" s="113" t="s">
        <v>114</v>
      </c>
      <c r="AI47" s="113" t="s">
        <v>114</v>
      </c>
      <c r="AJ47" s="113" t="s">
        <v>114</v>
      </c>
      <c r="AK47" s="113" t="s">
        <v>114</v>
      </c>
    </row>
    <row r="48" spans="1:37" x14ac:dyDescent="0.2">
      <c r="A48" s="4"/>
      <c r="B48" s="106" t="s">
        <v>215</v>
      </c>
      <c r="C48" s="106" t="s">
        <v>442</v>
      </c>
      <c r="D48" s="106" t="s">
        <v>443</v>
      </c>
      <c r="E48" s="106" t="s">
        <v>389</v>
      </c>
      <c r="F48" s="109" t="s">
        <v>216</v>
      </c>
      <c r="G48" s="110" t="s">
        <v>444</v>
      </c>
      <c r="H48" s="110" t="s">
        <v>445</v>
      </c>
      <c r="I48" s="110" t="s">
        <v>447</v>
      </c>
      <c r="J48" s="112" t="s">
        <v>448</v>
      </c>
      <c r="K48" s="112" t="s">
        <v>449</v>
      </c>
      <c r="L48" s="112" t="s">
        <v>355</v>
      </c>
      <c r="M48" s="112" t="s">
        <v>354</v>
      </c>
      <c r="N48" s="112" t="s">
        <v>502</v>
      </c>
      <c r="O48" s="112" t="s">
        <v>503</v>
      </c>
      <c r="P48" s="112" t="s">
        <v>505</v>
      </c>
      <c r="Q48" s="112" t="s">
        <v>504</v>
      </c>
      <c r="R48" s="114" t="s">
        <v>126</v>
      </c>
      <c r="S48" s="114" t="s">
        <v>450</v>
      </c>
      <c r="T48" s="114" t="s">
        <v>451</v>
      </c>
      <c r="U48" s="21" t="s">
        <v>307</v>
      </c>
      <c r="V48" s="21" t="s">
        <v>292</v>
      </c>
      <c r="W48" s="21" t="s">
        <v>293</v>
      </c>
      <c r="X48" s="21" t="s">
        <v>294</v>
      </c>
      <c r="Y48" s="21" t="s">
        <v>295</v>
      </c>
      <c r="Z48" s="148" t="s">
        <v>441</v>
      </c>
      <c r="AA48" s="40" t="s">
        <v>308</v>
      </c>
      <c r="AB48" s="41" t="s">
        <v>477</v>
      </c>
      <c r="AC48" s="41" t="s">
        <v>478</v>
      </c>
      <c r="AD48" s="41" t="s">
        <v>479</v>
      </c>
      <c r="AE48" s="41" t="s">
        <v>480</v>
      </c>
      <c r="AF48" s="41" t="s">
        <v>486</v>
      </c>
      <c r="AG48" s="115" t="s">
        <v>485</v>
      </c>
      <c r="AH48" s="115" t="s">
        <v>481</v>
      </c>
      <c r="AI48" s="115" t="s">
        <v>482</v>
      </c>
      <c r="AJ48" s="115" t="s">
        <v>483</v>
      </c>
      <c r="AK48" s="115" t="s">
        <v>484</v>
      </c>
    </row>
    <row r="49" spans="1:39" x14ac:dyDescent="0.2">
      <c r="A49" s="5" t="s">
        <v>356</v>
      </c>
      <c r="B49" s="46">
        <v>21674975</v>
      </c>
      <c r="C49" s="56">
        <f>(B$6*B49)/85</f>
        <v>118574.86323529412</v>
      </c>
      <c r="D49" s="56">
        <f t="shared" ref="D49:D60" si="0">C49-K49</f>
        <v>63046.86323529412</v>
      </c>
      <c r="E49" s="46">
        <v>252188</v>
      </c>
      <c r="F49" s="42">
        <v>4997434</v>
      </c>
      <c r="G49" s="6">
        <f>F49*E6/13</f>
        <v>192209</v>
      </c>
      <c r="H49" s="6">
        <f>G49-K49</f>
        <v>136681</v>
      </c>
      <c r="I49" s="17">
        <v>546724</v>
      </c>
      <c r="J49" s="6">
        <f t="shared" ref="J49:J60" si="1">L49+N49+O49+P49</f>
        <v>56728</v>
      </c>
      <c r="K49" s="6">
        <f t="shared" ref="K49:K60" si="2">N49+O49+P49</f>
        <v>55528</v>
      </c>
      <c r="L49" s="6">
        <v>1200</v>
      </c>
      <c r="M49" s="6">
        <v>1700</v>
      </c>
      <c r="N49" s="6">
        <v>42204</v>
      </c>
      <c r="O49" s="6">
        <v>1000</v>
      </c>
      <c r="P49" s="6">
        <v>12324</v>
      </c>
      <c r="Q49" s="6">
        <v>7600</v>
      </c>
      <c r="R49" s="17">
        <v>11170</v>
      </c>
      <c r="S49" s="6">
        <f t="shared" ref="S49:S60" si="3">P49-R49</f>
        <v>1154</v>
      </c>
      <c r="T49" s="6">
        <f t="shared" ref="T49:T59" si="4">Q49-R49</f>
        <v>-3570</v>
      </c>
      <c r="U49" s="6">
        <f>L49*85</f>
        <v>102000</v>
      </c>
      <c r="V49" s="120">
        <v>1094976</v>
      </c>
      <c r="W49" s="17">
        <v>1094976</v>
      </c>
      <c r="X49" s="17" t="s">
        <v>296</v>
      </c>
      <c r="Y49" s="17" t="s">
        <v>296</v>
      </c>
      <c r="Z49" s="17" t="s">
        <v>251</v>
      </c>
      <c r="AA49" s="6">
        <f>L49*13</f>
        <v>15600</v>
      </c>
      <c r="AB49" s="92"/>
      <c r="AC49" s="42"/>
      <c r="AD49" s="42"/>
      <c r="AE49" s="42"/>
      <c r="AF49" s="42"/>
      <c r="AG49" s="97" t="s">
        <v>490</v>
      </c>
      <c r="AH49" s="116">
        <v>600884</v>
      </c>
      <c r="AI49" s="50">
        <v>600884</v>
      </c>
      <c r="AJ49" s="50">
        <v>0</v>
      </c>
      <c r="AK49" s="50">
        <v>0</v>
      </c>
    </row>
    <row r="50" spans="1:39" x14ac:dyDescent="0.2">
      <c r="A50" s="5" t="s">
        <v>357</v>
      </c>
      <c r="B50" s="43">
        <v>39207780</v>
      </c>
      <c r="C50" s="56">
        <f t="shared" ref="C50:C113" si="5">(B$6*B50)/85</f>
        <v>214489.62</v>
      </c>
      <c r="D50" s="56">
        <f t="shared" si="0"/>
        <v>193867.62</v>
      </c>
      <c r="E50" s="46">
        <v>775472</v>
      </c>
      <c r="F50" s="43">
        <v>7027905</v>
      </c>
      <c r="G50" s="6">
        <f>(E$6*F50)/13</f>
        <v>270304.03846153844</v>
      </c>
      <c r="H50" s="6">
        <f t="shared" ref="H50:H60" si="6">G50-K50</f>
        <v>249682.03846153844</v>
      </c>
      <c r="I50" s="17">
        <v>998728</v>
      </c>
      <c r="J50" s="6">
        <f t="shared" si="1"/>
        <v>26626</v>
      </c>
      <c r="K50" s="6">
        <f t="shared" si="2"/>
        <v>20622</v>
      </c>
      <c r="L50" s="6">
        <v>6004</v>
      </c>
      <c r="M50" s="6" t="s">
        <v>358</v>
      </c>
      <c r="N50" s="6">
        <v>12304</v>
      </c>
      <c r="O50" s="6">
        <v>1090</v>
      </c>
      <c r="P50" s="6">
        <v>7228</v>
      </c>
      <c r="Q50" s="6" t="s">
        <v>358</v>
      </c>
      <c r="R50" s="17">
        <v>11170</v>
      </c>
      <c r="S50" s="6">
        <f t="shared" si="3"/>
        <v>-3942</v>
      </c>
      <c r="T50" s="6" t="s">
        <v>248</v>
      </c>
      <c r="U50" s="6">
        <f t="shared" ref="U50:U60" si="7">L50*85</f>
        <v>510340</v>
      </c>
      <c r="V50" s="120">
        <v>2050024</v>
      </c>
      <c r="W50" s="17">
        <v>2040024</v>
      </c>
      <c r="X50" s="17">
        <v>10000</v>
      </c>
      <c r="Y50" s="17">
        <v>775000</v>
      </c>
      <c r="Z50" s="17" t="s">
        <v>403</v>
      </c>
      <c r="AA50" s="6">
        <f t="shared" ref="AA50:AA60" si="8">L50*13</f>
        <v>78052</v>
      </c>
      <c r="AB50" s="92"/>
      <c r="AC50" s="42"/>
      <c r="AD50" s="42"/>
      <c r="AE50" s="42"/>
      <c r="AF50" s="42"/>
      <c r="AG50" s="97" t="s">
        <v>491</v>
      </c>
      <c r="AH50" s="116">
        <v>601510</v>
      </c>
      <c r="AI50" s="50">
        <v>601160</v>
      </c>
      <c r="AJ50" s="50">
        <v>350</v>
      </c>
      <c r="AK50" s="50">
        <v>0</v>
      </c>
    </row>
    <row r="51" spans="1:39" x14ac:dyDescent="0.2">
      <c r="A51" s="5" t="s">
        <v>359</v>
      </c>
      <c r="B51" s="43">
        <v>25373767</v>
      </c>
      <c r="C51" s="56">
        <f t="shared" si="5"/>
        <v>138809.43123529412</v>
      </c>
      <c r="D51" s="56">
        <f t="shared" si="0"/>
        <v>83564.43123529412</v>
      </c>
      <c r="E51" s="46">
        <v>334256</v>
      </c>
      <c r="F51" s="43">
        <v>25665732</v>
      </c>
      <c r="G51" s="6">
        <f t="shared" ref="G51:G60" si="9">(E$6*F51)/13</f>
        <v>987143.5384615385</v>
      </c>
      <c r="H51" s="6">
        <f t="shared" si="6"/>
        <v>931898.5384615385</v>
      </c>
      <c r="I51" s="17">
        <v>3727596</v>
      </c>
      <c r="J51" s="6">
        <f t="shared" si="1"/>
        <v>57325</v>
      </c>
      <c r="K51" s="6">
        <f t="shared" si="2"/>
        <v>55245</v>
      </c>
      <c r="L51" s="6">
        <v>2080</v>
      </c>
      <c r="M51" s="6" t="s">
        <v>358</v>
      </c>
      <c r="N51" s="6">
        <v>41938</v>
      </c>
      <c r="O51" s="6">
        <v>1340</v>
      </c>
      <c r="P51" s="6">
        <v>11967</v>
      </c>
      <c r="Q51" s="6" t="s">
        <v>358</v>
      </c>
      <c r="R51" s="17">
        <v>11170</v>
      </c>
      <c r="S51" s="6">
        <f t="shared" si="3"/>
        <v>797</v>
      </c>
      <c r="T51" s="6" t="s">
        <v>248</v>
      </c>
      <c r="U51" s="6">
        <f t="shared" si="7"/>
        <v>176800</v>
      </c>
      <c r="V51" s="120">
        <v>1788523</v>
      </c>
      <c r="W51" s="17">
        <v>1788523</v>
      </c>
      <c r="X51" s="17" t="s">
        <v>296</v>
      </c>
      <c r="Y51" s="17" t="s">
        <v>296</v>
      </c>
      <c r="Z51" s="17" t="s">
        <v>404</v>
      </c>
      <c r="AA51" s="6">
        <f t="shared" si="8"/>
        <v>27040</v>
      </c>
      <c r="AB51" s="92">
        <v>4699570</v>
      </c>
      <c r="AC51" s="42">
        <v>4699570</v>
      </c>
      <c r="AD51" s="42" t="s">
        <v>358</v>
      </c>
      <c r="AE51" s="42" t="s">
        <v>358</v>
      </c>
      <c r="AF51" s="42" t="s">
        <v>422</v>
      </c>
      <c r="AG51" s="97" t="s">
        <v>492</v>
      </c>
      <c r="AH51" s="116">
        <v>908659</v>
      </c>
      <c r="AI51" s="50">
        <v>908659</v>
      </c>
      <c r="AJ51" s="50">
        <v>0</v>
      </c>
      <c r="AK51" s="50">
        <v>0</v>
      </c>
    </row>
    <row r="52" spans="1:39" x14ac:dyDescent="0.2">
      <c r="A52" s="5" t="s">
        <v>360</v>
      </c>
      <c r="B52" s="46">
        <v>34484786</v>
      </c>
      <c r="C52" s="56">
        <f t="shared" si="5"/>
        <v>188652.06458823528</v>
      </c>
      <c r="D52" s="56">
        <f t="shared" si="0"/>
        <v>172414.06458823528</v>
      </c>
      <c r="E52" s="46">
        <v>689656</v>
      </c>
      <c r="F52" s="42">
        <v>8218140</v>
      </c>
      <c r="G52" s="6">
        <f t="shared" si="9"/>
        <v>316082.30769230769</v>
      </c>
      <c r="H52" s="6">
        <f t="shared" si="6"/>
        <v>299844.30769230769</v>
      </c>
      <c r="I52" s="17">
        <v>1199376</v>
      </c>
      <c r="J52" s="6">
        <f t="shared" si="1"/>
        <v>20372</v>
      </c>
      <c r="K52" s="6">
        <f t="shared" si="2"/>
        <v>16238</v>
      </c>
      <c r="L52" s="6">
        <v>4134</v>
      </c>
      <c r="M52" s="6">
        <v>4134</v>
      </c>
      <c r="N52" s="6">
        <v>5826</v>
      </c>
      <c r="O52" s="6">
        <v>1000</v>
      </c>
      <c r="P52" s="6">
        <v>9412</v>
      </c>
      <c r="Q52" s="6">
        <v>9412</v>
      </c>
      <c r="R52" s="17">
        <v>11170</v>
      </c>
      <c r="S52" s="6">
        <f t="shared" si="3"/>
        <v>-1758</v>
      </c>
      <c r="T52" s="6">
        <f t="shared" si="4"/>
        <v>-1758</v>
      </c>
      <c r="U52" s="6">
        <f t="shared" si="7"/>
        <v>351390</v>
      </c>
      <c r="V52" s="120">
        <v>2750000</v>
      </c>
      <c r="W52" s="17">
        <v>2750000</v>
      </c>
      <c r="X52" s="17">
        <v>0</v>
      </c>
      <c r="Y52" s="17">
        <v>675000</v>
      </c>
      <c r="Z52" s="17" t="s">
        <v>254</v>
      </c>
      <c r="AA52" s="6">
        <f t="shared" si="8"/>
        <v>53742</v>
      </c>
      <c r="AB52" s="92">
        <v>1500000</v>
      </c>
      <c r="AC52" s="42">
        <v>1500000</v>
      </c>
      <c r="AD52" s="42">
        <v>0</v>
      </c>
      <c r="AE52" s="42">
        <v>575000</v>
      </c>
      <c r="AF52" s="42" t="s">
        <v>28</v>
      </c>
      <c r="AG52" s="97" t="s">
        <v>160</v>
      </c>
      <c r="AH52" s="116">
        <v>350000</v>
      </c>
      <c r="AI52" s="50">
        <v>350000</v>
      </c>
      <c r="AJ52" s="50">
        <v>0</v>
      </c>
      <c r="AK52" s="50">
        <v>190000</v>
      </c>
    </row>
    <row r="53" spans="1:39" x14ac:dyDescent="0.2">
      <c r="A53" s="5" t="s">
        <v>361</v>
      </c>
      <c r="B53" s="46">
        <v>32104928</v>
      </c>
      <c r="C53" s="56">
        <f t="shared" si="5"/>
        <v>175632.84141176473</v>
      </c>
      <c r="D53" s="56">
        <f t="shared" si="0"/>
        <v>156154.84141176473</v>
      </c>
      <c r="E53" s="46">
        <v>624620</v>
      </c>
      <c r="F53" s="42">
        <v>5754667</v>
      </c>
      <c r="G53" s="6">
        <f t="shared" si="9"/>
        <v>221333.34615384616</v>
      </c>
      <c r="H53" s="6">
        <f t="shared" si="6"/>
        <v>201855.34615384616</v>
      </c>
      <c r="I53" s="17">
        <v>807420</v>
      </c>
      <c r="J53" s="6">
        <f t="shared" si="1"/>
        <v>21098</v>
      </c>
      <c r="K53" s="6">
        <f t="shared" si="2"/>
        <v>19478</v>
      </c>
      <c r="L53" s="6">
        <v>1620</v>
      </c>
      <c r="M53" s="6">
        <v>1620</v>
      </c>
      <c r="N53" s="6">
        <v>9652</v>
      </c>
      <c r="O53" s="6">
        <v>1000</v>
      </c>
      <c r="P53" s="6">
        <v>8826</v>
      </c>
      <c r="Q53" s="6">
        <v>10924</v>
      </c>
      <c r="R53" s="17">
        <v>11170</v>
      </c>
      <c r="S53" s="6">
        <f t="shared" si="3"/>
        <v>-2344</v>
      </c>
      <c r="T53" s="6">
        <f t="shared" si="4"/>
        <v>-246</v>
      </c>
      <c r="U53" s="6">
        <f t="shared" si="7"/>
        <v>137700</v>
      </c>
      <c r="V53" s="120">
        <v>2445700</v>
      </c>
      <c r="W53" s="17">
        <v>2440700</v>
      </c>
      <c r="X53" s="17">
        <v>5000</v>
      </c>
      <c r="Y53" s="17">
        <v>1025000</v>
      </c>
      <c r="Z53" s="17" t="s">
        <v>255</v>
      </c>
      <c r="AA53" s="6">
        <f t="shared" si="8"/>
        <v>21060</v>
      </c>
      <c r="AB53" s="92"/>
      <c r="AC53" s="42"/>
      <c r="AD53" s="42"/>
      <c r="AE53" s="42"/>
      <c r="AF53" s="42"/>
      <c r="AG53" s="97" t="s">
        <v>161</v>
      </c>
      <c r="AH53" s="116">
        <v>623500</v>
      </c>
      <c r="AI53" s="50">
        <v>620000</v>
      </c>
      <c r="AJ53" s="50">
        <v>3500</v>
      </c>
      <c r="AK53" s="50">
        <v>0</v>
      </c>
    </row>
    <row r="54" spans="1:39" x14ac:dyDescent="0.2">
      <c r="A54" s="5" t="s">
        <v>362</v>
      </c>
      <c r="B54" s="46">
        <v>19457684</v>
      </c>
      <c r="C54" s="56">
        <f t="shared" si="5"/>
        <v>106444.97717647059</v>
      </c>
      <c r="D54" s="56">
        <f t="shared" si="0"/>
        <v>86836.977176470595</v>
      </c>
      <c r="E54" s="46">
        <v>347348</v>
      </c>
      <c r="F54" s="42">
        <v>12527478</v>
      </c>
      <c r="G54" s="6">
        <f t="shared" si="9"/>
        <v>481826.07692307694</v>
      </c>
      <c r="H54" s="6">
        <f t="shared" si="6"/>
        <v>462218.07692307694</v>
      </c>
      <c r="I54" s="17">
        <v>1848872</v>
      </c>
      <c r="J54" s="6">
        <f t="shared" si="1"/>
        <v>22632</v>
      </c>
      <c r="K54" s="6">
        <f t="shared" si="2"/>
        <v>19608</v>
      </c>
      <c r="L54" s="6">
        <v>3024</v>
      </c>
      <c r="M54" s="6">
        <v>3824</v>
      </c>
      <c r="N54" s="6">
        <v>8655</v>
      </c>
      <c r="O54" s="6">
        <v>1076</v>
      </c>
      <c r="P54" s="6">
        <v>9877</v>
      </c>
      <c r="Q54" s="6">
        <v>9877</v>
      </c>
      <c r="R54" s="17">
        <v>11170</v>
      </c>
      <c r="S54" s="6">
        <f t="shared" si="3"/>
        <v>-1293</v>
      </c>
      <c r="T54" s="6">
        <f t="shared" si="4"/>
        <v>-1293</v>
      </c>
      <c r="U54" s="6">
        <f t="shared" si="7"/>
        <v>257040</v>
      </c>
      <c r="V54" s="120">
        <v>1604000</v>
      </c>
      <c r="W54" s="17">
        <v>1600000</v>
      </c>
      <c r="X54" s="17">
        <v>4000</v>
      </c>
      <c r="Y54" s="17">
        <v>950000</v>
      </c>
      <c r="Z54" s="17" t="s">
        <v>256</v>
      </c>
      <c r="AA54" s="6">
        <f t="shared" si="8"/>
        <v>39312</v>
      </c>
      <c r="AB54" s="92"/>
      <c r="AC54" s="42"/>
      <c r="AD54" s="42"/>
      <c r="AE54" s="42"/>
      <c r="AF54" s="42"/>
      <c r="AG54" s="97" t="s">
        <v>162</v>
      </c>
      <c r="AH54" s="116">
        <v>475090</v>
      </c>
      <c r="AI54" s="50">
        <v>475090</v>
      </c>
      <c r="AJ54" s="50">
        <v>0</v>
      </c>
      <c r="AK54" s="50">
        <v>35000</v>
      </c>
    </row>
    <row r="55" spans="1:39" x14ac:dyDescent="0.2">
      <c r="A55" s="5" t="s">
        <v>363</v>
      </c>
      <c r="B55" s="42">
        <v>29278750</v>
      </c>
      <c r="C55" s="56">
        <f t="shared" si="5"/>
        <v>160171.98529411765</v>
      </c>
      <c r="D55" s="56">
        <f t="shared" si="0"/>
        <v>106449.98529411765</v>
      </c>
      <c r="E55" s="46">
        <v>425800</v>
      </c>
      <c r="F55" s="42">
        <v>9436615</v>
      </c>
      <c r="G55" s="6">
        <f t="shared" si="9"/>
        <v>362946.73076923075</v>
      </c>
      <c r="H55" s="6">
        <f t="shared" si="6"/>
        <v>309224.73076923075</v>
      </c>
      <c r="I55" s="17">
        <v>1236900</v>
      </c>
      <c r="J55" s="6">
        <f t="shared" si="1"/>
        <v>56512</v>
      </c>
      <c r="K55" s="6">
        <f t="shared" si="2"/>
        <v>53722</v>
      </c>
      <c r="L55" s="6">
        <v>2790</v>
      </c>
      <c r="M55" s="6">
        <v>3270</v>
      </c>
      <c r="N55" s="6">
        <v>39654</v>
      </c>
      <c r="O55" s="6">
        <v>2540</v>
      </c>
      <c r="P55" s="6">
        <v>11528</v>
      </c>
      <c r="Q55" s="6">
        <v>9460</v>
      </c>
      <c r="R55" s="17">
        <v>11170</v>
      </c>
      <c r="S55" s="6">
        <f t="shared" si="3"/>
        <v>358</v>
      </c>
      <c r="T55" s="6">
        <f t="shared" si="4"/>
        <v>-1710</v>
      </c>
      <c r="U55" s="6">
        <f t="shared" si="7"/>
        <v>237150</v>
      </c>
      <c r="V55" s="120" t="s">
        <v>296</v>
      </c>
      <c r="W55" s="17" t="s">
        <v>296</v>
      </c>
      <c r="X55" s="17" t="s">
        <v>296</v>
      </c>
      <c r="Y55" s="17" t="s">
        <v>296</v>
      </c>
      <c r="Z55" s="17" t="s">
        <v>257</v>
      </c>
      <c r="AA55" s="6">
        <f t="shared" si="8"/>
        <v>36270</v>
      </c>
      <c r="AB55" s="92"/>
      <c r="AC55" s="42"/>
      <c r="AD55" s="42"/>
      <c r="AE55" s="42"/>
      <c r="AF55" s="42"/>
      <c r="AG55" s="97" t="s">
        <v>343</v>
      </c>
      <c r="AH55" s="117" t="s">
        <v>475</v>
      </c>
      <c r="AI55" s="98" t="s">
        <v>475</v>
      </c>
      <c r="AJ55" s="98" t="s">
        <v>475</v>
      </c>
      <c r="AK55" s="98" t="s">
        <v>475</v>
      </c>
    </row>
    <row r="56" spans="1:39" x14ac:dyDescent="0.2">
      <c r="A56" s="5" t="s">
        <v>364</v>
      </c>
      <c r="B56" s="46">
        <v>27626613</v>
      </c>
      <c r="C56" s="56">
        <f t="shared" si="5"/>
        <v>151133.82405882352</v>
      </c>
      <c r="D56" s="56">
        <f t="shared" si="0"/>
        <v>133504.82405882352</v>
      </c>
      <c r="E56" s="46">
        <v>534020</v>
      </c>
      <c r="F56" s="42">
        <v>24011268</v>
      </c>
      <c r="G56" s="6">
        <f t="shared" si="9"/>
        <v>923510.30769230775</v>
      </c>
      <c r="H56" s="6">
        <f t="shared" si="6"/>
        <v>905881.30769230775</v>
      </c>
      <c r="I56" s="17">
        <v>3623524</v>
      </c>
      <c r="J56" s="6">
        <f t="shared" si="1"/>
        <v>21315</v>
      </c>
      <c r="K56" s="6">
        <f t="shared" si="2"/>
        <v>17629</v>
      </c>
      <c r="L56" s="6">
        <v>3686</v>
      </c>
      <c r="M56" s="6">
        <v>3686</v>
      </c>
      <c r="N56" s="6">
        <v>7009</v>
      </c>
      <c r="O56" s="6">
        <v>1150</v>
      </c>
      <c r="P56" s="6">
        <v>9470</v>
      </c>
      <c r="Q56" s="6">
        <v>9470</v>
      </c>
      <c r="R56" s="17">
        <v>11170</v>
      </c>
      <c r="S56" s="6">
        <f t="shared" si="3"/>
        <v>-1700</v>
      </c>
      <c r="T56" s="6">
        <f t="shared" si="4"/>
        <v>-1700</v>
      </c>
      <c r="U56" s="6">
        <f t="shared" si="7"/>
        <v>313310</v>
      </c>
      <c r="V56" s="120">
        <v>2448605</v>
      </c>
      <c r="W56" s="17">
        <v>2448605</v>
      </c>
      <c r="X56" s="17" t="s">
        <v>296</v>
      </c>
      <c r="Y56" s="17">
        <v>29167</v>
      </c>
      <c r="Z56" s="17" t="s">
        <v>297</v>
      </c>
      <c r="AA56" s="6">
        <f t="shared" si="8"/>
        <v>47918</v>
      </c>
      <c r="AB56" s="92">
        <v>1713938</v>
      </c>
      <c r="AC56" s="42">
        <v>1713938</v>
      </c>
      <c r="AD56" s="42" t="s">
        <v>358</v>
      </c>
      <c r="AE56" s="42">
        <v>111312</v>
      </c>
      <c r="AF56" s="42" t="s">
        <v>29</v>
      </c>
      <c r="AG56" s="97" t="s">
        <v>344</v>
      </c>
      <c r="AH56" s="116">
        <v>325000</v>
      </c>
      <c r="AI56" s="50">
        <v>325000</v>
      </c>
      <c r="AJ56" s="98" t="s">
        <v>475</v>
      </c>
      <c r="AK56" s="50">
        <v>147500</v>
      </c>
    </row>
    <row r="57" spans="1:39" x14ac:dyDescent="0.2">
      <c r="A57" s="5" t="s">
        <v>365</v>
      </c>
      <c r="B57" s="42">
        <v>25482653</v>
      </c>
      <c r="C57" s="56">
        <f t="shared" si="5"/>
        <v>139405.10170588238</v>
      </c>
      <c r="D57" s="56">
        <f t="shared" si="0"/>
        <v>122851.10170588238</v>
      </c>
      <c r="E57" s="46">
        <v>491404</v>
      </c>
      <c r="F57" s="42">
        <v>12758543</v>
      </c>
      <c r="G57" s="6">
        <f t="shared" si="9"/>
        <v>490713.19230769231</v>
      </c>
      <c r="H57" s="6">
        <f t="shared" si="6"/>
        <v>474159.19230769231</v>
      </c>
      <c r="I57" s="17">
        <v>1896636</v>
      </c>
      <c r="J57" s="6">
        <f t="shared" si="1"/>
        <v>19388</v>
      </c>
      <c r="K57" s="6">
        <f t="shared" si="2"/>
        <v>16554</v>
      </c>
      <c r="L57" s="6">
        <v>2834</v>
      </c>
      <c r="M57" s="6">
        <v>2834</v>
      </c>
      <c r="N57" s="6">
        <v>7018</v>
      </c>
      <c r="O57" s="6">
        <v>1000</v>
      </c>
      <c r="P57" s="6">
        <v>8536</v>
      </c>
      <c r="Q57" s="6">
        <v>8536</v>
      </c>
      <c r="R57" s="17">
        <v>11170</v>
      </c>
      <c r="S57" s="6">
        <f t="shared" si="3"/>
        <v>-2634</v>
      </c>
      <c r="T57" s="6">
        <f t="shared" si="4"/>
        <v>-2634</v>
      </c>
      <c r="U57" s="6">
        <f t="shared" si="7"/>
        <v>240890</v>
      </c>
      <c r="V57" s="120">
        <v>1936225</v>
      </c>
      <c r="W57" s="17">
        <v>936225</v>
      </c>
      <c r="X57" s="17">
        <v>1000000</v>
      </c>
      <c r="Y57" s="17">
        <v>1110000</v>
      </c>
      <c r="Z57" s="17" t="s">
        <v>258</v>
      </c>
      <c r="AA57" s="6">
        <f t="shared" si="8"/>
        <v>36842</v>
      </c>
      <c r="AB57" s="92">
        <v>1200000</v>
      </c>
      <c r="AC57" s="42">
        <v>1200000</v>
      </c>
      <c r="AD57" s="42" t="s">
        <v>358</v>
      </c>
      <c r="AE57" s="42">
        <v>1000000</v>
      </c>
      <c r="AF57" s="42" t="s">
        <v>30</v>
      </c>
      <c r="AG57" s="97" t="s">
        <v>345</v>
      </c>
      <c r="AH57" s="116">
        <v>450000</v>
      </c>
      <c r="AI57" s="50">
        <v>450000</v>
      </c>
      <c r="AJ57" s="98" t="s">
        <v>475</v>
      </c>
      <c r="AK57" s="50">
        <v>473000</v>
      </c>
    </row>
    <row r="58" spans="1:39" x14ac:dyDescent="0.2">
      <c r="A58" s="5" t="s">
        <v>366</v>
      </c>
      <c r="B58" s="46">
        <v>24074798</v>
      </c>
      <c r="C58" s="56">
        <f t="shared" si="5"/>
        <v>131703.30670588237</v>
      </c>
      <c r="D58" s="56">
        <f t="shared" si="0"/>
        <v>109697.30670588237</v>
      </c>
      <c r="E58" s="46">
        <v>438788</v>
      </c>
      <c r="F58" s="42">
        <v>6985089</v>
      </c>
      <c r="G58" s="6">
        <f t="shared" si="9"/>
        <v>268657.26923076925</v>
      </c>
      <c r="H58" s="6">
        <f t="shared" si="6"/>
        <v>246651.26923076925</v>
      </c>
      <c r="I58" s="17">
        <v>986604</v>
      </c>
      <c r="J58" s="6">
        <f t="shared" si="1"/>
        <v>23986</v>
      </c>
      <c r="K58" s="6">
        <f t="shared" si="2"/>
        <v>22006</v>
      </c>
      <c r="L58" s="6">
        <v>1980</v>
      </c>
      <c r="M58" s="6" t="s">
        <v>358</v>
      </c>
      <c r="N58" s="6">
        <v>11786</v>
      </c>
      <c r="O58" s="6">
        <v>1184</v>
      </c>
      <c r="P58" s="6">
        <v>9036</v>
      </c>
      <c r="Q58" s="6" t="s">
        <v>358</v>
      </c>
      <c r="R58" s="17">
        <v>11170</v>
      </c>
      <c r="S58" s="6">
        <f t="shared" si="3"/>
        <v>-2134</v>
      </c>
      <c r="T58" s="6" t="s">
        <v>248</v>
      </c>
      <c r="U58" s="6">
        <f t="shared" si="7"/>
        <v>168300</v>
      </c>
      <c r="V58" s="120">
        <v>2556460</v>
      </c>
      <c r="W58" s="17">
        <v>2552760</v>
      </c>
      <c r="X58" s="17">
        <v>3700</v>
      </c>
      <c r="Y58" s="17">
        <v>715000</v>
      </c>
      <c r="Z58" s="17" t="s">
        <v>259</v>
      </c>
      <c r="AA58" s="6">
        <f t="shared" si="8"/>
        <v>25740</v>
      </c>
      <c r="AB58" s="92">
        <v>1782200</v>
      </c>
      <c r="AC58" s="42">
        <v>1780000</v>
      </c>
      <c r="AD58" s="42">
        <v>2200</v>
      </c>
      <c r="AE58" s="42">
        <v>1400000</v>
      </c>
      <c r="AF58" s="42" t="s">
        <v>31</v>
      </c>
      <c r="AG58" s="97" t="s">
        <v>346</v>
      </c>
      <c r="AH58" s="116">
        <v>350000</v>
      </c>
      <c r="AI58" s="50">
        <v>350000</v>
      </c>
      <c r="AJ58" s="50">
        <v>0</v>
      </c>
      <c r="AK58" s="50">
        <v>0</v>
      </c>
    </row>
    <row r="59" spans="1:39" x14ac:dyDescent="0.2">
      <c r="A59" s="7" t="s">
        <v>367</v>
      </c>
      <c r="B59" s="42">
        <v>32989216</v>
      </c>
      <c r="C59" s="56">
        <f t="shared" si="5"/>
        <v>180470.41694117649</v>
      </c>
      <c r="D59" s="56">
        <f t="shared" si="0"/>
        <v>161801.41694117649</v>
      </c>
      <c r="E59" s="46">
        <v>647204</v>
      </c>
      <c r="F59" s="42">
        <v>11121774</v>
      </c>
      <c r="G59" s="6">
        <f t="shared" si="9"/>
        <v>427760.53846153844</v>
      </c>
      <c r="H59" s="6">
        <f t="shared" si="6"/>
        <v>409091.53846153844</v>
      </c>
      <c r="I59" s="17">
        <v>1636368</v>
      </c>
      <c r="J59" s="6">
        <f t="shared" si="1"/>
        <v>23869</v>
      </c>
      <c r="K59" s="6">
        <f t="shared" si="2"/>
        <v>18669</v>
      </c>
      <c r="L59" s="6">
        <v>5200</v>
      </c>
      <c r="M59" s="6">
        <v>5200</v>
      </c>
      <c r="N59" s="6">
        <v>10509</v>
      </c>
      <c r="O59" s="6">
        <v>1080</v>
      </c>
      <c r="P59" s="6">
        <v>7080</v>
      </c>
      <c r="Q59" s="6">
        <v>7080</v>
      </c>
      <c r="R59" s="17">
        <v>11170</v>
      </c>
      <c r="S59" s="6">
        <f t="shared" si="3"/>
        <v>-4090</v>
      </c>
      <c r="T59" s="6">
        <f t="shared" si="4"/>
        <v>-4090</v>
      </c>
      <c r="U59" s="6">
        <f t="shared" si="7"/>
        <v>442000</v>
      </c>
      <c r="V59" s="120">
        <v>2428000</v>
      </c>
      <c r="W59" s="17">
        <v>2343000</v>
      </c>
      <c r="X59" s="17">
        <v>85000</v>
      </c>
      <c r="Y59" s="17">
        <v>407500</v>
      </c>
      <c r="Z59" s="17" t="s">
        <v>260</v>
      </c>
      <c r="AA59" s="6">
        <f t="shared" si="8"/>
        <v>67600</v>
      </c>
      <c r="AB59" s="92"/>
      <c r="AC59" s="42"/>
      <c r="AD59" s="42"/>
      <c r="AE59" s="42"/>
      <c r="AF59" s="42"/>
      <c r="AG59" s="97" t="s">
        <v>347</v>
      </c>
      <c r="AH59" s="116">
        <v>577876</v>
      </c>
      <c r="AI59" s="50">
        <v>557876</v>
      </c>
      <c r="AJ59" s="50">
        <v>20000</v>
      </c>
      <c r="AK59" s="50">
        <v>115979</v>
      </c>
    </row>
    <row r="60" spans="1:39" x14ac:dyDescent="0.2">
      <c r="A60" s="5" t="s">
        <v>368</v>
      </c>
      <c r="B60" s="46">
        <v>17664266</v>
      </c>
      <c r="C60" s="56">
        <f t="shared" si="5"/>
        <v>96633.925764705884</v>
      </c>
      <c r="D60" s="56">
        <f t="shared" si="0"/>
        <v>42622.925764705884</v>
      </c>
      <c r="E60" s="46">
        <v>170492</v>
      </c>
      <c r="F60" s="42">
        <v>8158064</v>
      </c>
      <c r="G60" s="6">
        <f t="shared" si="9"/>
        <v>313771.69230769231</v>
      </c>
      <c r="H60" s="6">
        <f t="shared" si="6"/>
        <v>259760.69230769231</v>
      </c>
      <c r="I60" s="17">
        <v>1039044</v>
      </c>
      <c r="J60" s="6">
        <f t="shared" si="1"/>
        <v>56236</v>
      </c>
      <c r="K60" s="6">
        <f t="shared" si="2"/>
        <v>54011</v>
      </c>
      <c r="L60" s="6">
        <v>2225</v>
      </c>
      <c r="M60" s="6" t="s">
        <v>358</v>
      </c>
      <c r="N60" s="6">
        <v>41576</v>
      </c>
      <c r="O60" s="6">
        <v>1025</v>
      </c>
      <c r="P60" s="6">
        <v>11410</v>
      </c>
      <c r="Q60" s="6" t="s">
        <v>358</v>
      </c>
      <c r="R60" s="17">
        <v>11170</v>
      </c>
      <c r="S60" s="6">
        <f t="shared" si="3"/>
        <v>240</v>
      </c>
      <c r="T60" s="6" t="s">
        <v>248</v>
      </c>
      <c r="U60" s="6">
        <f t="shared" si="7"/>
        <v>189125</v>
      </c>
      <c r="V60" s="120">
        <v>2254798</v>
      </c>
      <c r="W60" s="17">
        <v>2254798</v>
      </c>
      <c r="X60" s="17" t="s">
        <v>296</v>
      </c>
      <c r="Y60" s="17" t="s">
        <v>296</v>
      </c>
      <c r="Z60" s="17" t="s">
        <v>261</v>
      </c>
      <c r="AA60" s="6">
        <f t="shared" si="8"/>
        <v>28925</v>
      </c>
      <c r="AB60" s="92"/>
      <c r="AC60" s="42"/>
      <c r="AD60" s="42"/>
      <c r="AE60" s="42"/>
      <c r="AF60" s="42"/>
      <c r="AG60" s="97" t="s">
        <v>348</v>
      </c>
      <c r="AH60" s="116">
        <v>694950</v>
      </c>
      <c r="AI60" s="50">
        <v>694950</v>
      </c>
      <c r="AJ60" s="50">
        <v>0</v>
      </c>
      <c r="AK60" s="50">
        <v>0</v>
      </c>
    </row>
    <row r="61" spans="1:39" x14ac:dyDescent="0.2">
      <c r="A61" s="8"/>
      <c r="B61" s="48"/>
      <c r="C61" s="129"/>
      <c r="D61" s="129"/>
      <c r="E61" s="48"/>
      <c r="F61" s="145"/>
      <c r="G61" s="91"/>
      <c r="H61" s="130"/>
      <c r="I61" s="22"/>
      <c r="J61" s="9"/>
      <c r="K61" s="9"/>
      <c r="L61" s="9"/>
      <c r="M61" s="9"/>
      <c r="N61" s="9"/>
      <c r="O61" s="9"/>
      <c r="P61" s="9"/>
      <c r="Q61" s="9"/>
      <c r="R61" s="18"/>
      <c r="S61" s="91"/>
      <c r="T61" s="91"/>
      <c r="U61" s="130"/>
      <c r="V61" s="18"/>
      <c r="W61" s="18"/>
      <c r="X61" s="18"/>
      <c r="Y61" s="18"/>
      <c r="Z61" s="18"/>
      <c r="AA61" s="130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31"/>
      <c r="AM61" s="131"/>
    </row>
    <row r="62" spans="1:39" x14ac:dyDescent="0.2">
      <c r="A62" s="132"/>
      <c r="B62" s="142"/>
      <c r="C62" s="134"/>
      <c r="D62" s="134"/>
      <c r="E62" s="51"/>
      <c r="F62" s="146"/>
      <c r="G62" s="91"/>
      <c r="H62" s="130"/>
      <c r="I62" s="22"/>
      <c r="J62" s="91"/>
      <c r="K62" s="91"/>
      <c r="L62" s="132"/>
      <c r="M62" s="132"/>
      <c r="N62" s="132"/>
      <c r="O62" s="132"/>
      <c r="P62" s="132"/>
      <c r="Q62" s="132"/>
      <c r="R62" s="131"/>
      <c r="S62" s="91"/>
      <c r="T62" s="91"/>
      <c r="U62" s="130"/>
      <c r="V62" s="133"/>
      <c r="W62" s="133"/>
      <c r="X62" s="133"/>
      <c r="Y62" s="133"/>
      <c r="Z62" s="133"/>
      <c r="AA62" s="130"/>
      <c r="AB62" s="133"/>
      <c r="AC62" s="133"/>
      <c r="AD62" s="133"/>
      <c r="AE62" s="133"/>
      <c r="AF62" s="133"/>
      <c r="AG62" s="135"/>
      <c r="AH62" s="135"/>
      <c r="AI62" s="135"/>
      <c r="AJ62" s="135"/>
      <c r="AK62" s="135"/>
      <c r="AL62" s="131"/>
      <c r="AM62" s="131"/>
    </row>
    <row r="63" spans="1:39" x14ac:dyDescent="0.2">
      <c r="A63" s="1" t="s">
        <v>369</v>
      </c>
      <c r="B63" s="49"/>
      <c r="C63" s="136"/>
      <c r="D63" s="136"/>
      <c r="E63" s="151"/>
      <c r="F63" s="147"/>
      <c r="G63" s="91"/>
      <c r="H63" s="130"/>
      <c r="I63" s="22"/>
      <c r="J63" s="137"/>
      <c r="K63" s="137"/>
      <c r="L63" s="2"/>
      <c r="M63" s="2"/>
      <c r="N63" s="2"/>
      <c r="O63" s="2"/>
      <c r="P63" s="2"/>
      <c r="Q63" s="2"/>
      <c r="R63" s="19"/>
      <c r="S63" s="91"/>
      <c r="T63" s="91"/>
      <c r="U63" s="130"/>
      <c r="V63" s="19"/>
      <c r="W63" s="19"/>
      <c r="X63" s="19"/>
      <c r="Y63" s="19"/>
      <c r="Z63" s="19"/>
      <c r="AA63" s="130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31"/>
      <c r="AM63" s="131"/>
    </row>
    <row r="64" spans="1:39" x14ac:dyDescent="0.2">
      <c r="A64" s="3" t="s">
        <v>498</v>
      </c>
      <c r="B64" s="105" t="s">
        <v>395</v>
      </c>
      <c r="C64" s="105" t="s">
        <v>129</v>
      </c>
      <c r="D64" s="105" t="s">
        <v>187</v>
      </c>
      <c r="E64" s="105" t="s">
        <v>388</v>
      </c>
      <c r="F64" s="107" t="s">
        <v>186</v>
      </c>
      <c r="G64" s="108" t="s">
        <v>128</v>
      </c>
      <c r="H64" s="108" t="s">
        <v>398</v>
      </c>
      <c r="I64" s="108" t="s">
        <v>398</v>
      </c>
      <c r="J64" s="111" t="s">
        <v>352</v>
      </c>
      <c r="K64" s="111" t="s">
        <v>183</v>
      </c>
      <c r="L64" s="111" t="s">
        <v>184</v>
      </c>
      <c r="M64" s="111" t="s">
        <v>184</v>
      </c>
      <c r="N64" s="111" t="s">
        <v>499</v>
      </c>
      <c r="O64" s="111" t="s">
        <v>500</v>
      </c>
      <c r="P64" s="111" t="s">
        <v>501</v>
      </c>
      <c r="Q64" s="111" t="s">
        <v>501</v>
      </c>
      <c r="R64" s="113" t="s">
        <v>125</v>
      </c>
      <c r="S64" s="113" t="s">
        <v>127</v>
      </c>
      <c r="T64" s="113" t="s">
        <v>127</v>
      </c>
      <c r="U64" s="20" t="s">
        <v>494</v>
      </c>
      <c r="V64" s="20" t="s">
        <v>291</v>
      </c>
      <c r="W64" s="20" t="s">
        <v>131</v>
      </c>
      <c r="X64" s="20" t="s">
        <v>131</v>
      </c>
      <c r="Y64" s="20" t="s">
        <v>131</v>
      </c>
      <c r="Z64" s="20" t="s">
        <v>130</v>
      </c>
      <c r="AA64" s="39" t="s">
        <v>496</v>
      </c>
      <c r="AB64" s="38" t="s">
        <v>185</v>
      </c>
      <c r="AC64" s="38" t="s">
        <v>185</v>
      </c>
      <c r="AD64" s="38" t="s">
        <v>185</v>
      </c>
      <c r="AE64" s="38" t="s">
        <v>185</v>
      </c>
      <c r="AF64" s="38" t="s">
        <v>185</v>
      </c>
      <c r="AG64" s="113" t="s">
        <v>60</v>
      </c>
      <c r="AH64" s="113" t="s">
        <v>114</v>
      </c>
      <c r="AI64" s="113" t="s">
        <v>114</v>
      </c>
      <c r="AJ64" s="113" t="s">
        <v>114</v>
      </c>
      <c r="AK64" s="113" t="s">
        <v>114</v>
      </c>
    </row>
    <row r="65" spans="1:39" x14ac:dyDescent="0.2">
      <c r="A65" s="4"/>
      <c r="B65" s="106" t="s">
        <v>215</v>
      </c>
      <c r="C65" s="106" t="s">
        <v>442</v>
      </c>
      <c r="D65" s="106" t="s">
        <v>443</v>
      </c>
      <c r="E65" s="106" t="s">
        <v>389</v>
      </c>
      <c r="F65" s="109" t="s">
        <v>216</v>
      </c>
      <c r="G65" s="110" t="s">
        <v>444</v>
      </c>
      <c r="H65" s="110" t="s">
        <v>445</v>
      </c>
      <c r="I65" s="110" t="s">
        <v>447</v>
      </c>
      <c r="J65" s="112" t="s">
        <v>448</v>
      </c>
      <c r="K65" s="112" t="s">
        <v>449</v>
      </c>
      <c r="L65" s="112" t="s">
        <v>355</v>
      </c>
      <c r="M65" s="112" t="s">
        <v>354</v>
      </c>
      <c r="N65" s="112" t="s">
        <v>502</v>
      </c>
      <c r="O65" s="112" t="s">
        <v>503</v>
      </c>
      <c r="P65" s="112" t="s">
        <v>505</v>
      </c>
      <c r="Q65" s="112" t="s">
        <v>504</v>
      </c>
      <c r="R65" s="114" t="s">
        <v>126</v>
      </c>
      <c r="S65" s="114" t="s">
        <v>450</v>
      </c>
      <c r="T65" s="114" t="s">
        <v>451</v>
      </c>
      <c r="U65" s="21" t="s">
        <v>307</v>
      </c>
      <c r="V65" s="21" t="s">
        <v>292</v>
      </c>
      <c r="W65" s="21" t="s">
        <v>293</v>
      </c>
      <c r="X65" s="21" t="s">
        <v>294</v>
      </c>
      <c r="Y65" s="21" t="s">
        <v>295</v>
      </c>
      <c r="Z65" s="148" t="s">
        <v>441</v>
      </c>
      <c r="AA65" s="40" t="s">
        <v>308</v>
      </c>
      <c r="AB65" s="41" t="s">
        <v>477</v>
      </c>
      <c r="AC65" s="41" t="s">
        <v>478</v>
      </c>
      <c r="AD65" s="41" t="s">
        <v>479</v>
      </c>
      <c r="AE65" s="41" t="s">
        <v>480</v>
      </c>
      <c r="AF65" s="41" t="s">
        <v>486</v>
      </c>
      <c r="AG65" s="115" t="s">
        <v>485</v>
      </c>
      <c r="AH65" s="115" t="s">
        <v>481</v>
      </c>
      <c r="AI65" s="115" t="s">
        <v>482</v>
      </c>
      <c r="AJ65" s="115" t="s">
        <v>483</v>
      </c>
      <c r="AK65" s="115" t="s">
        <v>484</v>
      </c>
    </row>
    <row r="66" spans="1:39" x14ac:dyDescent="0.2">
      <c r="A66" s="5" t="s">
        <v>370</v>
      </c>
      <c r="B66" s="46">
        <v>19891947</v>
      </c>
      <c r="C66" s="56">
        <f t="shared" si="5"/>
        <v>108820.65123529412</v>
      </c>
      <c r="D66" s="56">
        <f t="shared" ref="D66:D75" si="10">C66-K66</f>
        <v>67109.651235294121</v>
      </c>
      <c r="E66" s="46">
        <v>268440</v>
      </c>
      <c r="F66" s="17">
        <v>7183035</v>
      </c>
      <c r="G66" s="6">
        <f t="shared" ref="G66:G75" si="11">(E$6*F66)/13</f>
        <v>276270.57692307694</v>
      </c>
      <c r="H66" s="6">
        <f>G66-K66</f>
        <v>234559.57692307694</v>
      </c>
      <c r="I66" s="17">
        <v>938240</v>
      </c>
      <c r="J66" s="6">
        <f t="shared" ref="J66:J75" si="12">L66+N66+O66+P66</f>
        <v>45011</v>
      </c>
      <c r="K66" s="6">
        <f t="shared" ref="K66:K75" si="13">N66+O66+P66</f>
        <v>41711</v>
      </c>
      <c r="L66" s="6">
        <v>3300</v>
      </c>
      <c r="M66" s="6" t="s">
        <v>358</v>
      </c>
      <c r="N66" s="6">
        <v>31658</v>
      </c>
      <c r="O66" s="6">
        <v>1390</v>
      </c>
      <c r="P66" s="6">
        <v>8663</v>
      </c>
      <c r="Q66" s="6" t="s">
        <v>358</v>
      </c>
      <c r="R66" s="17">
        <v>11170</v>
      </c>
      <c r="S66" s="6">
        <f t="shared" ref="S66:S122" si="14">P66-R66</f>
        <v>-2507</v>
      </c>
      <c r="T66" s="6" t="s">
        <v>249</v>
      </c>
      <c r="U66" s="6">
        <f t="shared" ref="U66:U75" si="15">L66*85</f>
        <v>280500</v>
      </c>
      <c r="V66" s="120">
        <v>2232807</v>
      </c>
      <c r="W66" s="17">
        <v>2232807</v>
      </c>
      <c r="X66" s="17" t="s">
        <v>385</v>
      </c>
      <c r="Y66" s="17" t="s">
        <v>296</v>
      </c>
      <c r="Z66" s="17" t="s">
        <v>262</v>
      </c>
      <c r="AA66" s="6">
        <f t="shared" ref="AA66:AA75" si="16">L66*13</f>
        <v>42900</v>
      </c>
      <c r="AB66" s="92">
        <v>1760414</v>
      </c>
      <c r="AC66" s="42">
        <v>1760414</v>
      </c>
      <c r="AD66" s="42" t="s">
        <v>358</v>
      </c>
      <c r="AE66" s="42" t="s">
        <v>358</v>
      </c>
      <c r="AF66" s="42" t="s">
        <v>32</v>
      </c>
      <c r="AG66" s="97" t="s">
        <v>61</v>
      </c>
      <c r="AH66" s="116">
        <v>423449</v>
      </c>
      <c r="AI66" s="50">
        <v>423449</v>
      </c>
      <c r="AJ66" s="50">
        <v>0</v>
      </c>
      <c r="AK66" s="50">
        <v>0</v>
      </c>
    </row>
    <row r="67" spans="1:39" x14ac:dyDescent="0.2">
      <c r="A67" s="5" t="s">
        <v>371</v>
      </c>
      <c r="B67" s="46">
        <v>29774752</v>
      </c>
      <c r="C67" s="56">
        <f t="shared" si="5"/>
        <v>162885.40800000002</v>
      </c>
      <c r="D67" s="56">
        <f t="shared" si="10"/>
        <v>146734.40800000002</v>
      </c>
      <c r="E67" s="46">
        <v>586936</v>
      </c>
      <c r="F67" s="17">
        <v>7919352</v>
      </c>
      <c r="G67" s="6">
        <f t="shared" si="11"/>
        <v>304590.46153846156</v>
      </c>
      <c r="H67" s="6">
        <f t="shared" ref="H67:H75" si="17">G67-K67</f>
        <v>288439.46153846156</v>
      </c>
      <c r="I67" s="17">
        <v>1153756</v>
      </c>
      <c r="J67" s="6">
        <f t="shared" si="12"/>
        <v>18521</v>
      </c>
      <c r="K67" s="6">
        <f t="shared" si="13"/>
        <v>16151</v>
      </c>
      <c r="L67" s="6">
        <v>2370</v>
      </c>
      <c r="M67" s="6">
        <v>2370</v>
      </c>
      <c r="N67" s="6">
        <v>7486</v>
      </c>
      <c r="O67" s="6">
        <v>1044</v>
      </c>
      <c r="P67" s="6">
        <v>7621</v>
      </c>
      <c r="Q67" s="6">
        <v>7621</v>
      </c>
      <c r="R67" s="17">
        <v>11170</v>
      </c>
      <c r="S67" s="6">
        <f t="shared" si="14"/>
        <v>-3549</v>
      </c>
      <c r="T67" s="6">
        <f t="shared" ref="T67:T122" si="18">Q67-R67</f>
        <v>-3549</v>
      </c>
      <c r="U67" s="6">
        <f t="shared" si="15"/>
        <v>201450</v>
      </c>
      <c r="V67" s="120">
        <v>1601550</v>
      </c>
      <c r="W67" s="17">
        <v>1600000</v>
      </c>
      <c r="X67" s="17">
        <v>1550</v>
      </c>
      <c r="Y67" s="17">
        <v>950000</v>
      </c>
      <c r="Z67" s="17" t="s">
        <v>263</v>
      </c>
      <c r="AA67" s="6">
        <f t="shared" si="16"/>
        <v>30810</v>
      </c>
      <c r="AB67" s="92">
        <v>858750</v>
      </c>
      <c r="AC67" s="42">
        <v>850000</v>
      </c>
      <c r="AD67" s="42">
        <v>8750</v>
      </c>
      <c r="AE67" s="42">
        <v>250000</v>
      </c>
      <c r="AF67" s="42" t="s">
        <v>33</v>
      </c>
      <c r="AG67" s="97" t="s">
        <v>236</v>
      </c>
      <c r="AH67" s="116">
        <v>450000</v>
      </c>
      <c r="AI67" s="50">
        <v>450000</v>
      </c>
      <c r="AJ67" s="50">
        <v>0</v>
      </c>
      <c r="AK67" s="50">
        <v>0</v>
      </c>
    </row>
    <row r="68" spans="1:39" x14ac:dyDescent="0.2">
      <c r="A68" s="5" t="s">
        <v>372</v>
      </c>
      <c r="B68" s="46">
        <v>15343186</v>
      </c>
      <c r="C68" s="56">
        <f t="shared" si="5"/>
        <v>83936.252823529416</v>
      </c>
      <c r="D68" s="56">
        <f t="shared" si="10"/>
        <v>66428.252823529416</v>
      </c>
      <c r="E68" s="46">
        <v>265712</v>
      </c>
      <c r="F68" s="17">
        <v>16443172</v>
      </c>
      <c r="G68" s="6">
        <f t="shared" si="11"/>
        <v>632429.69230769225</v>
      </c>
      <c r="H68" s="6">
        <f t="shared" si="17"/>
        <v>614921.69230769225</v>
      </c>
      <c r="I68" s="17">
        <v>2459688</v>
      </c>
      <c r="J68" s="6">
        <f t="shared" si="12"/>
        <v>21802</v>
      </c>
      <c r="K68" s="6">
        <f t="shared" si="13"/>
        <v>17508</v>
      </c>
      <c r="L68" s="6">
        <v>4294</v>
      </c>
      <c r="M68" s="6">
        <v>4294</v>
      </c>
      <c r="N68" s="6">
        <v>9222</v>
      </c>
      <c r="O68" s="6">
        <v>850</v>
      </c>
      <c r="P68" s="6">
        <v>7436</v>
      </c>
      <c r="Q68" s="6">
        <v>7436</v>
      </c>
      <c r="R68" s="17">
        <v>11170</v>
      </c>
      <c r="S68" s="6">
        <f t="shared" si="14"/>
        <v>-3734</v>
      </c>
      <c r="T68" s="6">
        <f t="shared" si="18"/>
        <v>-3734</v>
      </c>
      <c r="U68" s="6">
        <f t="shared" si="15"/>
        <v>364990</v>
      </c>
      <c r="V68" s="120">
        <v>2500000</v>
      </c>
      <c r="W68" s="17">
        <v>2500000</v>
      </c>
      <c r="X68" s="17" t="s">
        <v>296</v>
      </c>
      <c r="Y68" s="17">
        <v>615000</v>
      </c>
      <c r="Z68" s="17" t="s">
        <v>298</v>
      </c>
      <c r="AA68" s="6">
        <f t="shared" si="16"/>
        <v>55822</v>
      </c>
      <c r="AB68" s="92">
        <v>3633657</v>
      </c>
      <c r="AC68" s="42">
        <v>3375657</v>
      </c>
      <c r="AD68" s="42">
        <v>258000</v>
      </c>
      <c r="AE68" s="42">
        <v>425000</v>
      </c>
      <c r="AF68" s="42" t="s">
        <v>34</v>
      </c>
      <c r="AG68" s="97" t="s">
        <v>237</v>
      </c>
      <c r="AH68" s="116">
        <v>450000</v>
      </c>
      <c r="AI68" s="50">
        <v>450000</v>
      </c>
      <c r="AJ68" s="50">
        <v>0</v>
      </c>
      <c r="AK68" s="50">
        <v>50000</v>
      </c>
    </row>
    <row r="69" spans="1:39" x14ac:dyDescent="0.2">
      <c r="A69" s="5" t="s">
        <v>373</v>
      </c>
      <c r="B69" s="46">
        <v>26242319</v>
      </c>
      <c r="C69" s="56">
        <f t="shared" si="5"/>
        <v>143560.9215882353</v>
      </c>
      <c r="D69" s="56">
        <f t="shared" si="10"/>
        <v>127605.9215882353</v>
      </c>
      <c r="E69" s="46">
        <v>510424</v>
      </c>
      <c r="F69" s="17">
        <v>9111482</v>
      </c>
      <c r="G69" s="6">
        <f t="shared" si="11"/>
        <v>350441.61538461538</v>
      </c>
      <c r="H69" s="6">
        <f t="shared" si="17"/>
        <v>334486.61538461538</v>
      </c>
      <c r="I69" s="17">
        <v>1337948</v>
      </c>
      <c r="J69" s="6">
        <f t="shared" si="12"/>
        <v>19629</v>
      </c>
      <c r="K69" s="6">
        <f t="shared" si="13"/>
        <v>15955</v>
      </c>
      <c r="L69" s="6">
        <v>3674</v>
      </c>
      <c r="M69" s="6">
        <v>3674</v>
      </c>
      <c r="N69" s="6">
        <v>7657</v>
      </c>
      <c r="O69" s="6">
        <v>1100</v>
      </c>
      <c r="P69" s="6">
        <v>7198</v>
      </c>
      <c r="Q69" s="6">
        <v>6954</v>
      </c>
      <c r="R69" s="17">
        <v>11170</v>
      </c>
      <c r="S69" s="6">
        <f t="shared" si="14"/>
        <v>-3972</v>
      </c>
      <c r="T69" s="6">
        <f t="shared" si="18"/>
        <v>-4216</v>
      </c>
      <c r="U69" s="6">
        <f t="shared" si="15"/>
        <v>312290</v>
      </c>
      <c r="V69" s="120">
        <v>2200000</v>
      </c>
      <c r="W69" s="17">
        <v>2200000</v>
      </c>
      <c r="X69" s="17">
        <v>0</v>
      </c>
      <c r="Y69" s="17">
        <v>455000</v>
      </c>
      <c r="Z69" s="17" t="s">
        <v>264</v>
      </c>
      <c r="AA69" s="6">
        <f t="shared" si="16"/>
        <v>47762</v>
      </c>
      <c r="AB69" s="92">
        <v>1569200</v>
      </c>
      <c r="AC69" s="42">
        <v>1568000</v>
      </c>
      <c r="AD69" s="42">
        <v>1200</v>
      </c>
      <c r="AE69" s="42">
        <v>591000</v>
      </c>
      <c r="AF69" s="42" t="s">
        <v>35</v>
      </c>
      <c r="AG69" s="97" t="s">
        <v>238</v>
      </c>
      <c r="AH69" s="116">
        <v>412500</v>
      </c>
      <c r="AI69" s="50">
        <v>412500</v>
      </c>
      <c r="AJ69" s="50">
        <v>0</v>
      </c>
      <c r="AK69" s="50">
        <v>262500</v>
      </c>
    </row>
    <row r="70" spans="1:39" x14ac:dyDescent="0.2">
      <c r="A70" s="5" t="s">
        <v>374</v>
      </c>
      <c r="B70" s="46">
        <v>59630425</v>
      </c>
      <c r="C70" s="56">
        <f t="shared" si="5"/>
        <v>326213.50147058826</v>
      </c>
      <c r="D70" s="56">
        <f t="shared" si="10"/>
        <v>308785.50147058826</v>
      </c>
      <c r="E70" s="46">
        <v>1235144</v>
      </c>
      <c r="F70" s="17">
        <v>8011804</v>
      </c>
      <c r="G70" s="6">
        <f t="shared" si="11"/>
        <v>308146.30769230769</v>
      </c>
      <c r="H70" s="6">
        <f t="shared" si="17"/>
        <v>290718.30769230769</v>
      </c>
      <c r="I70" s="17">
        <v>1162872</v>
      </c>
      <c r="J70" s="6">
        <f t="shared" si="12"/>
        <v>22493</v>
      </c>
      <c r="K70" s="6">
        <f t="shared" si="13"/>
        <v>17428</v>
      </c>
      <c r="L70" s="6">
        <v>5065</v>
      </c>
      <c r="M70" s="6">
        <v>5065</v>
      </c>
      <c r="N70" s="6">
        <v>8325</v>
      </c>
      <c r="O70" s="6">
        <v>1043</v>
      </c>
      <c r="P70" s="6">
        <v>8060</v>
      </c>
      <c r="Q70" s="6">
        <v>8060</v>
      </c>
      <c r="R70" s="17">
        <v>11170</v>
      </c>
      <c r="S70" s="6">
        <f t="shared" si="14"/>
        <v>-3110</v>
      </c>
      <c r="T70" s="6">
        <f t="shared" si="18"/>
        <v>-3110</v>
      </c>
      <c r="U70" s="6">
        <f t="shared" si="15"/>
        <v>430525</v>
      </c>
      <c r="V70" s="120">
        <v>4550000</v>
      </c>
      <c r="W70" s="17">
        <v>4550000</v>
      </c>
      <c r="X70" s="17">
        <v>0</v>
      </c>
      <c r="Y70" s="17">
        <v>819500</v>
      </c>
      <c r="Z70" s="17" t="s">
        <v>265</v>
      </c>
      <c r="AA70" s="6">
        <f t="shared" si="16"/>
        <v>65845</v>
      </c>
      <c r="AB70" s="92"/>
      <c r="AC70" s="42"/>
      <c r="AD70" s="42"/>
      <c r="AE70" s="42"/>
      <c r="AF70" s="42"/>
      <c r="AG70" s="97" t="s">
        <v>239</v>
      </c>
      <c r="AH70" s="116">
        <v>975000</v>
      </c>
      <c r="AI70" s="50">
        <v>975000</v>
      </c>
      <c r="AJ70" s="50">
        <v>0</v>
      </c>
      <c r="AK70" s="50">
        <v>510000</v>
      </c>
    </row>
    <row r="71" spans="1:39" x14ac:dyDescent="0.2">
      <c r="A71" s="5" t="s">
        <v>197</v>
      </c>
      <c r="B71" s="46">
        <v>41138312</v>
      </c>
      <c r="C71" s="56">
        <f t="shared" si="5"/>
        <v>225050.76564705884</v>
      </c>
      <c r="D71" s="56">
        <f t="shared" si="10"/>
        <v>208803.76564705884</v>
      </c>
      <c r="E71" s="46">
        <v>835216</v>
      </c>
      <c r="F71" s="17">
        <v>15048127</v>
      </c>
      <c r="G71" s="6">
        <f t="shared" si="11"/>
        <v>578774.11538461538</v>
      </c>
      <c r="H71" s="6">
        <f t="shared" si="17"/>
        <v>562527.11538461538</v>
      </c>
      <c r="I71" s="17">
        <v>2250108</v>
      </c>
      <c r="J71" s="6">
        <f t="shared" si="12"/>
        <v>20787</v>
      </c>
      <c r="K71" s="6">
        <f t="shared" si="13"/>
        <v>16247</v>
      </c>
      <c r="L71" s="6">
        <v>4540</v>
      </c>
      <c r="M71" s="6">
        <v>4540</v>
      </c>
      <c r="N71" s="6">
        <v>7107</v>
      </c>
      <c r="O71" s="6">
        <v>1040</v>
      </c>
      <c r="P71" s="6">
        <v>8100</v>
      </c>
      <c r="Q71" s="6">
        <v>8100</v>
      </c>
      <c r="R71" s="17">
        <v>11170</v>
      </c>
      <c r="S71" s="6">
        <f t="shared" si="14"/>
        <v>-3070</v>
      </c>
      <c r="T71" s="6">
        <f t="shared" si="18"/>
        <v>-3070</v>
      </c>
      <c r="U71" s="6">
        <f t="shared" si="15"/>
        <v>385900</v>
      </c>
      <c r="V71" s="120">
        <v>3275000</v>
      </c>
      <c r="W71" s="17">
        <v>3275000</v>
      </c>
      <c r="X71" s="17" t="s">
        <v>296</v>
      </c>
      <c r="Y71" s="17">
        <v>550000</v>
      </c>
      <c r="Z71" s="17" t="s">
        <v>266</v>
      </c>
      <c r="AA71" s="6">
        <f t="shared" si="16"/>
        <v>59020</v>
      </c>
      <c r="AB71" s="92"/>
      <c r="AC71" s="42"/>
      <c r="AD71" s="42"/>
      <c r="AE71" s="42"/>
      <c r="AF71" s="42"/>
      <c r="AG71" s="97" t="s">
        <v>240</v>
      </c>
      <c r="AH71" s="116">
        <v>387560</v>
      </c>
      <c r="AI71" s="50">
        <v>387560</v>
      </c>
      <c r="AJ71" s="98" t="s">
        <v>475</v>
      </c>
      <c r="AK71" s="50">
        <v>0</v>
      </c>
    </row>
    <row r="72" spans="1:39" s="131" customFormat="1" x14ac:dyDescent="0.2">
      <c r="A72" s="5" t="s">
        <v>198</v>
      </c>
      <c r="B72" s="46">
        <v>103813684</v>
      </c>
      <c r="C72" s="56">
        <f t="shared" si="5"/>
        <v>567921.91835294117</v>
      </c>
      <c r="D72" s="56">
        <f t="shared" si="10"/>
        <v>546831.91835294117</v>
      </c>
      <c r="E72" s="46">
        <v>2187328</v>
      </c>
      <c r="F72" s="17">
        <v>18478466</v>
      </c>
      <c r="G72" s="6">
        <f t="shared" si="11"/>
        <v>710710.23076923075</v>
      </c>
      <c r="H72" s="6">
        <f t="shared" si="17"/>
        <v>689620.23076923075</v>
      </c>
      <c r="I72" s="17">
        <v>2758480</v>
      </c>
      <c r="J72" s="6">
        <f t="shared" si="12"/>
        <v>24714</v>
      </c>
      <c r="K72" s="6">
        <f t="shared" si="13"/>
        <v>21090</v>
      </c>
      <c r="L72" s="6">
        <v>3624</v>
      </c>
      <c r="M72" s="6">
        <v>3624</v>
      </c>
      <c r="N72" s="6">
        <v>9794</v>
      </c>
      <c r="O72" s="6">
        <v>874</v>
      </c>
      <c r="P72" s="6">
        <v>10422</v>
      </c>
      <c r="Q72" s="6">
        <v>10422</v>
      </c>
      <c r="R72" s="17">
        <v>11170</v>
      </c>
      <c r="S72" s="6">
        <f t="shared" si="14"/>
        <v>-748</v>
      </c>
      <c r="T72" s="6">
        <f t="shared" si="18"/>
        <v>-748</v>
      </c>
      <c r="U72" s="6">
        <f t="shared" si="15"/>
        <v>308040</v>
      </c>
      <c r="V72" s="120">
        <v>5353750</v>
      </c>
      <c r="W72" s="17">
        <v>5292500</v>
      </c>
      <c r="X72" s="17">
        <v>61250</v>
      </c>
      <c r="Y72" s="17">
        <v>850000</v>
      </c>
      <c r="Z72" s="17" t="s">
        <v>267</v>
      </c>
      <c r="AA72" s="6">
        <f t="shared" si="16"/>
        <v>47112</v>
      </c>
      <c r="AB72" s="92">
        <v>2400000</v>
      </c>
      <c r="AC72" s="42">
        <v>2400000</v>
      </c>
      <c r="AD72" s="42">
        <v>0</v>
      </c>
      <c r="AE72" s="42">
        <v>790000</v>
      </c>
      <c r="AF72" s="42" t="s">
        <v>36</v>
      </c>
      <c r="AG72" s="97" t="s">
        <v>241</v>
      </c>
      <c r="AH72" s="116">
        <v>1095756</v>
      </c>
      <c r="AI72" s="50">
        <v>1093391</v>
      </c>
      <c r="AJ72" s="50">
        <v>2365</v>
      </c>
      <c r="AK72" s="50">
        <v>125000</v>
      </c>
      <c r="AL72" s="37"/>
      <c r="AM72" s="37"/>
    </row>
    <row r="73" spans="1:39" s="131" customFormat="1" x14ac:dyDescent="0.2">
      <c r="A73" s="5" t="s">
        <v>454</v>
      </c>
      <c r="B73" s="43">
        <v>25984011</v>
      </c>
      <c r="C73" s="56">
        <f t="shared" si="5"/>
        <v>142147.82488235296</v>
      </c>
      <c r="D73" s="56">
        <f t="shared" si="10"/>
        <v>98197.824882352958</v>
      </c>
      <c r="E73" s="46">
        <v>392792</v>
      </c>
      <c r="F73" s="43">
        <v>6020481</v>
      </c>
      <c r="G73" s="6">
        <f t="shared" si="11"/>
        <v>231556.96153846153</v>
      </c>
      <c r="H73" s="6">
        <f t="shared" si="17"/>
        <v>187606.96153846153</v>
      </c>
      <c r="I73" s="17">
        <v>750428</v>
      </c>
      <c r="J73" s="6">
        <f t="shared" si="12"/>
        <v>46110</v>
      </c>
      <c r="K73" s="6">
        <f t="shared" si="13"/>
        <v>43950</v>
      </c>
      <c r="L73" s="6">
        <v>2160</v>
      </c>
      <c r="M73" s="6" t="s">
        <v>358</v>
      </c>
      <c r="N73" s="6">
        <v>32490</v>
      </c>
      <c r="O73" s="6">
        <v>1050</v>
      </c>
      <c r="P73" s="6">
        <v>10410</v>
      </c>
      <c r="Q73" s="6" t="s">
        <v>358</v>
      </c>
      <c r="R73" s="17">
        <v>11170</v>
      </c>
      <c r="S73" s="6">
        <f t="shared" si="14"/>
        <v>-760</v>
      </c>
      <c r="T73" s="6" t="s">
        <v>249</v>
      </c>
      <c r="U73" s="6">
        <f t="shared" si="15"/>
        <v>183600</v>
      </c>
      <c r="V73" s="120">
        <v>3467926</v>
      </c>
      <c r="W73" s="17">
        <v>3467926</v>
      </c>
      <c r="X73" s="17" t="s">
        <v>296</v>
      </c>
      <c r="Y73" s="17" t="s">
        <v>296</v>
      </c>
      <c r="Z73" s="17" t="s">
        <v>268</v>
      </c>
      <c r="AA73" s="6">
        <f t="shared" si="16"/>
        <v>28080</v>
      </c>
      <c r="AB73" s="92"/>
      <c r="AC73" s="42"/>
      <c r="AD73" s="42"/>
      <c r="AE73" s="42"/>
      <c r="AF73" s="42"/>
      <c r="AG73" s="97" t="s">
        <v>242</v>
      </c>
      <c r="AH73" s="116">
        <v>115639</v>
      </c>
      <c r="AI73" s="50">
        <v>115639</v>
      </c>
      <c r="AJ73" s="50">
        <v>0</v>
      </c>
      <c r="AK73" s="50">
        <v>0</v>
      </c>
      <c r="AL73" s="37"/>
      <c r="AM73" s="37"/>
    </row>
    <row r="74" spans="1:39" s="131" customFormat="1" x14ac:dyDescent="0.2">
      <c r="A74" s="5" t="s">
        <v>455</v>
      </c>
      <c r="B74" s="46">
        <v>33510844</v>
      </c>
      <c r="C74" s="56">
        <f t="shared" si="5"/>
        <v>183324.02894117648</v>
      </c>
      <c r="D74" s="56">
        <f t="shared" si="10"/>
        <v>166461.02894117648</v>
      </c>
      <c r="E74" s="46">
        <v>665844</v>
      </c>
      <c r="F74" s="17">
        <v>6738728</v>
      </c>
      <c r="G74" s="6">
        <f t="shared" si="11"/>
        <v>259181.84615384616</v>
      </c>
      <c r="H74" s="6">
        <f t="shared" si="17"/>
        <v>242318.84615384616</v>
      </c>
      <c r="I74" s="17">
        <v>969276</v>
      </c>
      <c r="J74" s="6">
        <f t="shared" si="12"/>
        <v>20753</v>
      </c>
      <c r="K74" s="6">
        <f t="shared" si="13"/>
        <v>16863</v>
      </c>
      <c r="L74" s="6">
        <v>3890</v>
      </c>
      <c r="M74" s="6">
        <v>3246</v>
      </c>
      <c r="N74" s="6">
        <v>7380</v>
      </c>
      <c r="O74" s="6">
        <v>1200</v>
      </c>
      <c r="P74" s="6">
        <v>8283</v>
      </c>
      <c r="Q74" s="6">
        <v>2650</v>
      </c>
      <c r="R74" s="17">
        <v>11170</v>
      </c>
      <c r="S74" s="6">
        <f t="shared" si="14"/>
        <v>-2887</v>
      </c>
      <c r="T74" s="6">
        <f t="shared" si="18"/>
        <v>-8520</v>
      </c>
      <c r="U74" s="6">
        <f t="shared" si="15"/>
        <v>330650</v>
      </c>
      <c r="V74" s="120">
        <v>2155000</v>
      </c>
      <c r="W74" s="17">
        <v>2150000</v>
      </c>
      <c r="X74" s="17">
        <v>5000</v>
      </c>
      <c r="Y74" s="17">
        <v>1025000</v>
      </c>
      <c r="Z74" s="17" t="s">
        <v>132</v>
      </c>
      <c r="AA74" s="6">
        <f t="shared" si="16"/>
        <v>50570</v>
      </c>
      <c r="AB74" s="92"/>
      <c r="AC74" s="42"/>
      <c r="AD74" s="42"/>
      <c r="AE74" s="42"/>
      <c r="AF74" s="42"/>
      <c r="AG74" s="97" t="s">
        <v>243</v>
      </c>
      <c r="AH74" s="116">
        <v>580000</v>
      </c>
      <c r="AI74" s="50">
        <v>580000</v>
      </c>
      <c r="AJ74" s="50">
        <v>0</v>
      </c>
      <c r="AK74" s="50">
        <v>150000</v>
      </c>
      <c r="AL74" s="37"/>
      <c r="AM74" s="37"/>
    </row>
    <row r="75" spans="1:39" x14ac:dyDescent="0.2">
      <c r="A75" s="5" t="s">
        <v>456</v>
      </c>
      <c r="B75" s="46">
        <v>24457152</v>
      </c>
      <c r="C75" s="56">
        <f t="shared" si="5"/>
        <v>133795.008</v>
      </c>
      <c r="D75" s="56">
        <f t="shared" si="10"/>
        <v>118839.008</v>
      </c>
      <c r="E75" s="46">
        <v>475356</v>
      </c>
      <c r="F75" s="17">
        <v>11252270</v>
      </c>
      <c r="G75" s="6">
        <f t="shared" si="11"/>
        <v>432779.61538461538</v>
      </c>
      <c r="H75" s="6">
        <f t="shared" si="17"/>
        <v>417823.61538461538</v>
      </c>
      <c r="I75" s="17">
        <v>1671296</v>
      </c>
      <c r="J75" s="6">
        <f t="shared" si="12"/>
        <v>16874</v>
      </c>
      <c r="K75" s="6">
        <f t="shared" si="13"/>
        <v>14956</v>
      </c>
      <c r="L75" s="6">
        <v>1918</v>
      </c>
      <c r="M75" s="6">
        <v>2458</v>
      </c>
      <c r="N75" s="6">
        <v>5674</v>
      </c>
      <c r="O75" s="6">
        <v>1140</v>
      </c>
      <c r="P75" s="6">
        <v>8142</v>
      </c>
      <c r="Q75" s="6">
        <v>7200</v>
      </c>
      <c r="R75" s="17">
        <v>11170</v>
      </c>
      <c r="S75" s="6">
        <f t="shared" si="14"/>
        <v>-3028</v>
      </c>
      <c r="T75" s="6">
        <f t="shared" si="18"/>
        <v>-3970</v>
      </c>
      <c r="U75" s="6">
        <f t="shared" si="15"/>
        <v>163030</v>
      </c>
      <c r="V75" s="120">
        <v>2380000</v>
      </c>
      <c r="W75" s="17">
        <v>2380000</v>
      </c>
      <c r="X75" s="17">
        <v>0</v>
      </c>
      <c r="Y75" s="17">
        <v>600000</v>
      </c>
      <c r="Z75" s="17" t="s">
        <v>133</v>
      </c>
      <c r="AA75" s="6">
        <f t="shared" si="16"/>
        <v>24934</v>
      </c>
      <c r="AB75" s="92">
        <v>2015000</v>
      </c>
      <c r="AC75" s="42">
        <v>2000000</v>
      </c>
      <c r="AD75" s="42">
        <v>15000</v>
      </c>
      <c r="AE75" s="42">
        <v>270000</v>
      </c>
      <c r="AF75" s="42" t="s">
        <v>37</v>
      </c>
      <c r="AG75" s="97" t="s">
        <v>244</v>
      </c>
      <c r="AH75" s="116">
        <v>405600</v>
      </c>
      <c r="AI75" s="50">
        <v>405600</v>
      </c>
      <c r="AJ75" s="50">
        <v>0</v>
      </c>
      <c r="AK75" s="50">
        <v>130000</v>
      </c>
    </row>
    <row r="76" spans="1:39" x14ac:dyDescent="0.2">
      <c r="A76" s="10"/>
      <c r="B76" s="48"/>
      <c r="C76" s="129"/>
      <c r="D76" s="129"/>
      <c r="E76" s="48"/>
      <c r="F76" s="145"/>
      <c r="G76" s="91"/>
      <c r="H76" s="130"/>
      <c r="I76" s="22"/>
      <c r="J76" s="9"/>
      <c r="K76" s="9"/>
      <c r="L76" s="9"/>
      <c r="M76" s="9"/>
      <c r="N76" s="9"/>
      <c r="O76" s="9"/>
      <c r="P76" s="9"/>
      <c r="Q76" s="9"/>
      <c r="R76" s="18"/>
      <c r="S76" s="91"/>
      <c r="T76" s="91"/>
      <c r="U76" s="130"/>
      <c r="V76" s="18"/>
      <c r="W76" s="18"/>
      <c r="X76" s="18"/>
      <c r="Y76" s="18"/>
      <c r="Z76" s="18"/>
      <c r="AA76" s="130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31"/>
      <c r="AM76" s="131"/>
    </row>
    <row r="77" spans="1:39" x14ac:dyDescent="0.2">
      <c r="A77" s="132"/>
      <c r="B77" s="142"/>
      <c r="C77" s="134"/>
      <c r="D77" s="134"/>
      <c r="E77" s="51"/>
      <c r="F77" s="146"/>
      <c r="G77" s="91"/>
      <c r="H77" s="130"/>
      <c r="I77" s="22"/>
      <c r="J77" s="91"/>
      <c r="K77" s="91"/>
      <c r="L77" s="132"/>
      <c r="M77" s="132"/>
      <c r="N77" s="132"/>
      <c r="O77" s="132"/>
      <c r="P77" s="132"/>
      <c r="Q77" s="132"/>
      <c r="R77" s="131"/>
      <c r="S77" s="91"/>
      <c r="T77" s="91"/>
      <c r="U77" s="130"/>
      <c r="V77" s="133"/>
      <c r="W77" s="133"/>
      <c r="X77" s="133"/>
      <c r="Y77" s="133"/>
      <c r="Z77" s="133"/>
      <c r="AA77" s="130"/>
      <c r="AB77" s="133"/>
      <c r="AC77" s="133"/>
      <c r="AD77" s="133"/>
      <c r="AE77" s="133"/>
      <c r="AF77" s="133"/>
      <c r="AG77" s="135"/>
      <c r="AH77" s="135"/>
      <c r="AI77" s="135"/>
      <c r="AJ77" s="135"/>
      <c r="AK77" s="135"/>
      <c r="AL77" s="131"/>
      <c r="AM77" s="131"/>
    </row>
    <row r="78" spans="1:39" x14ac:dyDescent="0.2">
      <c r="A78" s="1" t="s">
        <v>457</v>
      </c>
      <c r="B78" s="49"/>
      <c r="C78" s="136"/>
      <c r="D78" s="136"/>
      <c r="E78" s="151"/>
      <c r="F78" s="147"/>
      <c r="G78" s="91"/>
      <c r="H78" s="130"/>
      <c r="I78" s="22"/>
      <c r="J78" s="137"/>
      <c r="K78" s="137"/>
      <c r="L78" s="2"/>
      <c r="M78" s="2"/>
      <c r="N78" s="2"/>
      <c r="O78" s="2"/>
      <c r="P78" s="2"/>
      <c r="Q78" s="2"/>
      <c r="R78" s="19"/>
      <c r="S78" s="91"/>
      <c r="T78" s="91"/>
      <c r="U78" s="130"/>
      <c r="V78" s="19"/>
      <c r="W78" s="19"/>
      <c r="X78" s="19"/>
      <c r="Y78" s="19"/>
      <c r="Z78" s="19"/>
      <c r="AA78" s="130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31"/>
      <c r="AM78" s="131"/>
    </row>
    <row r="79" spans="1:39" x14ac:dyDescent="0.2">
      <c r="A79" s="3" t="s">
        <v>498</v>
      </c>
      <c r="B79" s="105" t="s">
        <v>395</v>
      </c>
      <c r="C79" s="105" t="s">
        <v>129</v>
      </c>
      <c r="D79" s="105" t="s">
        <v>187</v>
      </c>
      <c r="E79" s="105" t="s">
        <v>388</v>
      </c>
      <c r="F79" s="107" t="s">
        <v>186</v>
      </c>
      <c r="G79" s="108" t="s">
        <v>128</v>
      </c>
      <c r="H79" s="108" t="s">
        <v>398</v>
      </c>
      <c r="I79" s="108" t="s">
        <v>398</v>
      </c>
      <c r="J79" s="111" t="s">
        <v>352</v>
      </c>
      <c r="K79" s="111" t="s">
        <v>183</v>
      </c>
      <c r="L79" s="111" t="s">
        <v>184</v>
      </c>
      <c r="M79" s="111" t="s">
        <v>184</v>
      </c>
      <c r="N79" s="111" t="s">
        <v>499</v>
      </c>
      <c r="O79" s="111" t="s">
        <v>500</v>
      </c>
      <c r="P79" s="111" t="s">
        <v>501</v>
      </c>
      <c r="Q79" s="111" t="s">
        <v>501</v>
      </c>
      <c r="R79" s="113" t="s">
        <v>125</v>
      </c>
      <c r="S79" s="113" t="s">
        <v>127</v>
      </c>
      <c r="T79" s="113" t="s">
        <v>127</v>
      </c>
      <c r="U79" s="20" t="s">
        <v>494</v>
      </c>
      <c r="V79" s="20" t="s">
        <v>291</v>
      </c>
      <c r="W79" s="20" t="s">
        <v>131</v>
      </c>
      <c r="X79" s="20" t="s">
        <v>131</v>
      </c>
      <c r="Y79" s="20" t="s">
        <v>131</v>
      </c>
      <c r="Z79" s="20" t="s">
        <v>130</v>
      </c>
      <c r="AA79" s="39" t="s">
        <v>496</v>
      </c>
      <c r="AB79" s="38" t="s">
        <v>185</v>
      </c>
      <c r="AC79" s="38" t="s">
        <v>185</v>
      </c>
      <c r="AD79" s="38" t="s">
        <v>185</v>
      </c>
      <c r="AE79" s="38" t="s">
        <v>185</v>
      </c>
      <c r="AF79" s="38" t="s">
        <v>185</v>
      </c>
      <c r="AG79" s="113" t="s">
        <v>60</v>
      </c>
      <c r="AH79" s="113" t="s">
        <v>114</v>
      </c>
      <c r="AI79" s="113" t="s">
        <v>114</v>
      </c>
      <c r="AJ79" s="113" t="s">
        <v>114</v>
      </c>
      <c r="AK79" s="113" t="s">
        <v>114</v>
      </c>
    </row>
    <row r="80" spans="1:39" x14ac:dyDescent="0.2">
      <c r="A80" s="4"/>
      <c r="B80" s="106" t="s">
        <v>215</v>
      </c>
      <c r="C80" s="106" t="s">
        <v>442</v>
      </c>
      <c r="D80" s="106" t="s">
        <v>443</v>
      </c>
      <c r="E80" s="106" t="s">
        <v>389</v>
      </c>
      <c r="F80" s="109" t="s">
        <v>216</v>
      </c>
      <c r="G80" s="110" t="s">
        <v>444</v>
      </c>
      <c r="H80" s="110" t="s">
        <v>445</v>
      </c>
      <c r="I80" s="110" t="s">
        <v>447</v>
      </c>
      <c r="J80" s="112" t="s">
        <v>448</v>
      </c>
      <c r="K80" s="112" t="s">
        <v>449</v>
      </c>
      <c r="L80" s="112" t="s">
        <v>355</v>
      </c>
      <c r="M80" s="112" t="s">
        <v>354</v>
      </c>
      <c r="N80" s="112" t="s">
        <v>502</v>
      </c>
      <c r="O80" s="112" t="s">
        <v>503</v>
      </c>
      <c r="P80" s="112" t="s">
        <v>505</v>
      </c>
      <c r="Q80" s="112" t="s">
        <v>504</v>
      </c>
      <c r="R80" s="114" t="s">
        <v>126</v>
      </c>
      <c r="S80" s="114" t="s">
        <v>450</v>
      </c>
      <c r="T80" s="114" t="s">
        <v>451</v>
      </c>
      <c r="U80" s="21" t="s">
        <v>307</v>
      </c>
      <c r="V80" s="21" t="s">
        <v>292</v>
      </c>
      <c r="W80" s="21" t="s">
        <v>293</v>
      </c>
      <c r="X80" s="21" t="s">
        <v>294</v>
      </c>
      <c r="Y80" s="21" t="s">
        <v>295</v>
      </c>
      <c r="Z80" s="148" t="s">
        <v>441</v>
      </c>
      <c r="AA80" s="40" t="s">
        <v>308</v>
      </c>
      <c r="AB80" s="41" t="s">
        <v>477</v>
      </c>
      <c r="AC80" s="41" t="s">
        <v>478</v>
      </c>
      <c r="AD80" s="41" t="s">
        <v>479</v>
      </c>
      <c r="AE80" s="41" t="s">
        <v>480</v>
      </c>
      <c r="AF80" s="41" t="s">
        <v>486</v>
      </c>
      <c r="AG80" s="115" t="s">
        <v>485</v>
      </c>
      <c r="AH80" s="115" t="s">
        <v>481</v>
      </c>
      <c r="AI80" s="115" t="s">
        <v>482</v>
      </c>
      <c r="AJ80" s="115" t="s">
        <v>483</v>
      </c>
      <c r="AK80" s="115" t="s">
        <v>484</v>
      </c>
    </row>
    <row r="81" spans="1:39" x14ac:dyDescent="0.2">
      <c r="A81" s="5" t="s">
        <v>458</v>
      </c>
      <c r="B81" s="46">
        <v>15322430</v>
      </c>
      <c r="C81" s="56">
        <f t="shared" si="5"/>
        <v>83822.705294117652</v>
      </c>
      <c r="D81" s="56">
        <f t="shared" ref="D81:D88" si="19">C81-K81</f>
        <v>62084.705294117652</v>
      </c>
      <c r="E81" s="46">
        <v>248340</v>
      </c>
      <c r="F81" s="17">
        <v>6381689</v>
      </c>
      <c r="G81" s="6">
        <f t="shared" ref="G81:G88" si="20">(E$6*F81)/13</f>
        <v>245449.57692307694</v>
      </c>
      <c r="H81" s="6">
        <f>G81-K81</f>
        <v>223711.57692307694</v>
      </c>
      <c r="I81" s="17">
        <v>894848</v>
      </c>
      <c r="J81" s="6">
        <f t="shared" ref="J81:J88" si="21">L81+N81+O81+P81</f>
        <v>26828</v>
      </c>
      <c r="K81" s="6">
        <f t="shared" ref="K81:K88" si="22">N81+O81+P81</f>
        <v>21738</v>
      </c>
      <c r="L81" s="6">
        <v>5090</v>
      </c>
      <c r="M81" s="6">
        <v>5090</v>
      </c>
      <c r="N81" s="6">
        <v>10419</v>
      </c>
      <c r="O81" s="6">
        <v>1539</v>
      </c>
      <c r="P81" s="6">
        <v>9780</v>
      </c>
      <c r="Q81" s="6">
        <v>9780</v>
      </c>
      <c r="R81" s="17">
        <v>11170</v>
      </c>
      <c r="S81" s="6">
        <f t="shared" si="14"/>
        <v>-1390</v>
      </c>
      <c r="T81" s="6">
        <f t="shared" si="18"/>
        <v>-1390</v>
      </c>
      <c r="U81" s="6">
        <f t="shared" ref="U81:U88" si="23">L81*85</f>
        <v>432650</v>
      </c>
      <c r="V81" s="120">
        <v>1769648</v>
      </c>
      <c r="W81" s="17">
        <v>1769648</v>
      </c>
      <c r="X81" s="17">
        <v>0</v>
      </c>
      <c r="Y81" s="17">
        <v>330000</v>
      </c>
      <c r="Z81" s="17" t="s">
        <v>134</v>
      </c>
      <c r="AA81" s="6">
        <f t="shared" ref="AA81:AA88" si="24">L81*13</f>
        <v>66170</v>
      </c>
      <c r="AB81" s="92">
        <v>1255000</v>
      </c>
      <c r="AC81" s="42">
        <v>1250000</v>
      </c>
      <c r="AD81" s="42">
        <v>5000</v>
      </c>
      <c r="AE81" s="42">
        <v>555000</v>
      </c>
      <c r="AF81" s="42" t="s">
        <v>38</v>
      </c>
      <c r="AG81" s="97" t="s">
        <v>245</v>
      </c>
      <c r="AH81" s="116">
        <v>171959</v>
      </c>
      <c r="AI81" s="50">
        <v>171959</v>
      </c>
      <c r="AJ81" s="50">
        <v>0</v>
      </c>
      <c r="AK81" s="50">
        <v>17500</v>
      </c>
    </row>
    <row r="82" spans="1:39" x14ac:dyDescent="0.2">
      <c r="A82" s="5" t="s">
        <v>459</v>
      </c>
      <c r="B82" s="46">
        <v>12910583</v>
      </c>
      <c r="C82" s="56">
        <f t="shared" si="5"/>
        <v>70628.483470588239</v>
      </c>
      <c r="D82" s="56">
        <f t="shared" si="19"/>
        <v>48058.483470588239</v>
      </c>
      <c r="E82" s="46">
        <v>192232</v>
      </c>
      <c r="F82" s="17">
        <v>7388968</v>
      </c>
      <c r="G82" s="6">
        <f t="shared" si="20"/>
        <v>284191.07692307694</v>
      </c>
      <c r="H82" s="6">
        <f t="shared" ref="H82:H88" si="25">G82-K82</f>
        <v>261621.07692307694</v>
      </c>
      <c r="I82" s="17">
        <v>1046484</v>
      </c>
      <c r="J82" s="6">
        <f t="shared" si="21"/>
        <v>25220</v>
      </c>
      <c r="K82" s="6">
        <f t="shared" si="22"/>
        <v>22570</v>
      </c>
      <c r="L82" s="6">
        <v>2650</v>
      </c>
      <c r="M82" s="6">
        <v>2650</v>
      </c>
      <c r="N82" s="6">
        <v>10670</v>
      </c>
      <c r="O82" s="6">
        <v>850</v>
      </c>
      <c r="P82" s="6">
        <v>11050</v>
      </c>
      <c r="Q82" s="6">
        <v>11050</v>
      </c>
      <c r="R82" s="17">
        <v>11170</v>
      </c>
      <c r="S82" s="6">
        <f t="shared" si="14"/>
        <v>-120</v>
      </c>
      <c r="T82" s="6">
        <f t="shared" si="18"/>
        <v>-120</v>
      </c>
      <c r="U82" s="6">
        <f t="shared" si="23"/>
        <v>225250</v>
      </c>
      <c r="V82" s="120">
        <v>1600000</v>
      </c>
      <c r="W82" s="17">
        <v>1600000</v>
      </c>
      <c r="X82" s="17" t="s">
        <v>296</v>
      </c>
      <c r="Y82" s="17">
        <v>115625</v>
      </c>
      <c r="Z82" s="17" t="s">
        <v>135</v>
      </c>
      <c r="AA82" s="6">
        <f t="shared" si="24"/>
        <v>34450</v>
      </c>
      <c r="AB82" s="92">
        <v>2700000</v>
      </c>
      <c r="AC82" s="42">
        <v>2700000</v>
      </c>
      <c r="AD82" s="42" t="s">
        <v>358</v>
      </c>
      <c r="AE82" s="42">
        <v>109375</v>
      </c>
      <c r="AF82" s="42" t="s">
        <v>39</v>
      </c>
      <c r="AG82" s="97" t="s">
        <v>176</v>
      </c>
      <c r="AH82" s="116">
        <v>325000</v>
      </c>
      <c r="AI82" s="50">
        <v>325000</v>
      </c>
      <c r="AJ82" s="98" t="s">
        <v>475</v>
      </c>
      <c r="AK82" s="50">
        <v>0</v>
      </c>
    </row>
    <row r="83" spans="1:39" x14ac:dyDescent="0.2">
      <c r="A83" s="5" t="s">
        <v>460</v>
      </c>
      <c r="B83" s="46">
        <v>23756955</v>
      </c>
      <c r="C83" s="56">
        <f t="shared" si="5"/>
        <v>129964.51852941178</v>
      </c>
      <c r="D83" s="56">
        <f t="shared" si="19"/>
        <v>112594.51852941178</v>
      </c>
      <c r="E83" s="46">
        <v>450380</v>
      </c>
      <c r="F83" s="17">
        <v>42434684</v>
      </c>
      <c r="G83" s="6">
        <f t="shared" si="20"/>
        <v>1632103.2307692308</v>
      </c>
      <c r="H83" s="6">
        <f t="shared" si="25"/>
        <v>1614733.2307692308</v>
      </c>
      <c r="I83" s="17">
        <v>6458932</v>
      </c>
      <c r="J83" s="6">
        <f t="shared" si="21"/>
        <v>21726</v>
      </c>
      <c r="K83" s="6">
        <f t="shared" si="22"/>
        <v>17370</v>
      </c>
      <c r="L83" s="6">
        <v>4356</v>
      </c>
      <c r="M83" s="6">
        <v>4356</v>
      </c>
      <c r="N83" s="6">
        <v>8930</v>
      </c>
      <c r="O83" s="6">
        <v>1000</v>
      </c>
      <c r="P83" s="6">
        <v>7440</v>
      </c>
      <c r="Q83" s="6">
        <v>7440</v>
      </c>
      <c r="R83" s="17">
        <v>11170</v>
      </c>
      <c r="S83" s="6">
        <f t="shared" si="14"/>
        <v>-3730</v>
      </c>
      <c r="T83" s="6">
        <f t="shared" si="18"/>
        <v>-3730</v>
      </c>
      <c r="U83" s="6">
        <f t="shared" si="23"/>
        <v>370260</v>
      </c>
      <c r="V83" s="120">
        <v>2305000</v>
      </c>
      <c r="W83" s="17">
        <v>2300000</v>
      </c>
      <c r="X83" s="17">
        <v>5000</v>
      </c>
      <c r="Y83" s="17">
        <v>691666</v>
      </c>
      <c r="Z83" s="17" t="s">
        <v>136</v>
      </c>
      <c r="AA83" s="6">
        <f t="shared" si="24"/>
        <v>56628</v>
      </c>
      <c r="AB83" s="92">
        <v>4812769</v>
      </c>
      <c r="AC83" s="42">
        <v>3900000</v>
      </c>
      <c r="AD83" s="42">
        <v>912769</v>
      </c>
      <c r="AE83" s="42">
        <v>575000</v>
      </c>
      <c r="AF83" s="42" t="s">
        <v>40</v>
      </c>
      <c r="AG83" s="97" t="s">
        <v>177</v>
      </c>
      <c r="AH83" s="116">
        <v>1427704</v>
      </c>
      <c r="AI83" s="50">
        <v>1422204</v>
      </c>
      <c r="AJ83" s="50">
        <v>5500</v>
      </c>
      <c r="AK83" s="50">
        <v>344000</v>
      </c>
    </row>
    <row r="84" spans="1:39" x14ac:dyDescent="0.2">
      <c r="A84" s="5" t="s">
        <v>461</v>
      </c>
      <c r="B84" s="17">
        <v>22041631</v>
      </c>
      <c r="C84" s="56">
        <f t="shared" si="5"/>
        <v>120580.68723529413</v>
      </c>
      <c r="D84" s="56">
        <f t="shared" si="19"/>
        <v>93908.687235294128</v>
      </c>
      <c r="E84" s="46">
        <v>375636</v>
      </c>
      <c r="F84" s="17">
        <v>12075292</v>
      </c>
      <c r="G84" s="6">
        <f t="shared" si="20"/>
        <v>464434.30769230769</v>
      </c>
      <c r="H84" s="6">
        <f t="shared" si="25"/>
        <v>437762.30769230769</v>
      </c>
      <c r="I84" s="17">
        <v>1751048</v>
      </c>
      <c r="J84" s="6">
        <f t="shared" si="21"/>
        <v>29732</v>
      </c>
      <c r="K84" s="6">
        <f t="shared" si="22"/>
        <v>26672</v>
      </c>
      <c r="L84" s="6">
        <v>3060</v>
      </c>
      <c r="M84" s="6">
        <v>3060</v>
      </c>
      <c r="N84" s="6">
        <v>16132</v>
      </c>
      <c r="O84" s="6">
        <v>1110</v>
      </c>
      <c r="P84" s="6">
        <v>9430</v>
      </c>
      <c r="Q84" s="6">
        <v>9430</v>
      </c>
      <c r="R84" s="17">
        <v>11170</v>
      </c>
      <c r="S84" s="6">
        <f t="shared" si="14"/>
        <v>-1740</v>
      </c>
      <c r="T84" s="6">
        <f t="shared" si="18"/>
        <v>-1740</v>
      </c>
      <c r="U84" s="6">
        <f t="shared" si="23"/>
        <v>260100</v>
      </c>
      <c r="V84" s="120" t="s">
        <v>296</v>
      </c>
      <c r="W84" s="17" t="s">
        <v>301</v>
      </c>
      <c r="X84" s="17" t="s">
        <v>296</v>
      </c>
      <c r="Y84" s="17" t="s">
        <v>296</v>
      </c>
      <c r="Z84" s="17" t="s">
        <v>299</v>
      </c>
      <c r="AA84" s="6">
        <f t="shared" si="24"/>
        <v>39780</v>
      </c>
      <c r="AB84" s="92"/>
      <c r="AC84" s="42"/>
      <c r="AD84" s="42"/>
      <c r="AE84" s="42"/>
      <c r="AF84" s="42"/>
      <c r="AG84" s="97" t="s">
        <v>178</v>
      </c>
      <c r="AH84" s="116">
        <v>599807</v>
      </c>
      <c r="AI84" s="50">
        <v>599807</v>
      </c>
      <c r="AJ84" s="98" t="s">
        <v>475</v>
      </c>
      <c r="AK84" s="50">
        <v>0</v>
      </c>
    </row>
    <row r="85" spans="1:39" x14ac:dyDescent="0.2">
      <c r="A85" s="7" t="s">
        <v>462</v>
      </c>
      <c r="B85" s="46">
        <v>21314486</v>
      </c>
      <c r="C85" s="56">
        <f t="shared" si="5"/>
        <v>116602.77635294117</v>
      </c>
      <c r="D85" s="56">
        <f t="shared" si="19"/>
        <v>91036.776352941175</v>
      </c>
      <c r="E85" s="46">
        <v>364148</v>
      </c>
      <c r="F85" s="17">
        <v>5342302</v>
      </c>
      <c r="G85" s="6">
        <f t="shared" si="20"/>
        <v>205473.15384615384</v>
      </c>
      <c r="H85" s="6">
        <f t="shared" si="25"/>
        <v>179907.15384615384</v>
      </c>
      <c r="I85" s="17">
        <v>719628</v>
      </c>
      <c r="J85" s="6">
        <f t="shared" si="21"/>
        <v>28253</v>
      </c>
      <c r="K85" s="6">
        <f t="shared" si="22"/>
        <v>25566</v>
      </c>
      <c r="L85" s="6">
        <v>2687</v>
      </c>
      <c r="M85" s="6">
        <v>1917</v>
      </c>
      <c r="N85" s="6">
        <v>12754</v>
      </c>
      <c r="O85" s="6">
        <v>1550</v>
      </c>
      <c r="P85" s="6">
        <v>11262</v>
      </c>
      <c r="Q85" s="6">
        <v>15584</v>
      </c>
      <c r="R85" s="17">
        <v>11170</v>
      </c>
      <c r="S85" s="6">
        <f t="shared" si="14"/>
        <v>92</v>
      </c>
      <c r="T85" s="6">
        <f t="shared" si="18"/>
        <v>4414</v>
      </c>
      <c r="U85" s="6">
        <f t="shared" si="23"/>
        <v>228395</v>
      </c>
      <c r="V85" s="120">
        <v>760000</v>
      </c>
      <c r="W85" s="17">
        <v>750000</v>
      </c>
      <c r="X85" s="17">
        <v>10000</v>
      </c>
      <c r="Y85" s="17">
        <v>350000</v>
      </c>
      <c r="Z85" s="17" t="s">
        <v>300</v>
      </c>
      <c r="AA85" s="6">
        <f t="shared" si="24"/>
        <v>34931</v>
      </c>
      <c r="AB85" s="92"/>
      <c r="AC85" s="42"/>
      <c r="AD85" s="42"/>
      <c r="AE85" s="42"/>
      <c r="AF85" s="42"/>
      <c r="AG85" s="97" t="s">
        <v>179</v>
      </c>
      <c r="AH85" s="116">
        <v>414000</v>
      </c>
      <c r="AI85" s="50">
        <v>410000</v>
      </c>
      <c r="AJ85" s="50">
        <v>4000</v>
      </c>
      <c r="AK85" s="50">
        <v>50000</v>
      </c>
    </row>
    <row r="86" spans="1:39" x14ac:dyDescent="0.2">
      <c r="A86" s="5" t="s">
        <v>463</v>
      </c>
      <c r="B86" s="46">
        <v>16832236</v>
      </c>
      <c r="C86" s="56">
        <f t="shared" si="5"/>
        <v>92082.232235294126</v>
      </c>
      <c r="D86" s="56">
        <f t="shared" si="19"/>
        <v>75592.232235294126</v>
      </c>
      <c r="E86" s="46">
        <v>302368</v>
      </c>
      <c r="F86" s="17">
        <v>5784939</v>
      </c>
      <c r="G86" s="6">
        <f t="shared" si="20"/>
        <v>222497.65384615384</v>
      </c>
      <c r="H86" s="6">
        <f t="shared" si="25"/>
        <v>206007.65384615384</v>
      </c>
      <c r="I86" s="17">
        <v>824032</v>
      </c>
      <c r="J86" s="6">
        <f t="shared" si="21"/>
        <v>20590</v>
      </c>
      <c r="K86" s="6">
        <f t="shared" si="22"/>
        <v>16490</v>
      </c>
      <c r="L86" s="6">
        <v>4100</v>
      </c>
      <c r="M86" s="6" t="s">
        <v>358</v>
      </c>
      <c r="N86" s="6">
        <v>5800</v>
      </c>
      <c r="O86" s="6">
        <v>1500</v>
      </c>
      <c r="P86" s="6">
        <v>9190</v>
      </c>
      <c r="Q86" s="6" t="s">
        <v>358</v>
      </c>
      <c r="R86" s="17">
        <v>11170</v>
      </c>
      <c r="S86" s="6">
        <f t="shared" si="14"/>
        <v>-1980</v>
      </c>
      <c r="T86" s="6" t="s">
        <v>250</v>
      </c>
      <c r="U86" s="6">
        <f t="shared" si="23"/>
        <v>348500</v>
      </c>
      <c r="V86" s="120">
        <v>2000000</v>
      </c>
      <c r="W86" s="17">
        <v>2000000</v>
      </c>
      <c r="X86" s="17">
        <v>0</v>
      </c>
      <c r="Y86" s="17">
        <v>650000</v>
      </c>
      <c r="Z86" s="17" t="s">
        <v>138</v>
      </c>
      <c r="AA86" s="6">
        <f t="shared" si="24"/>
        <v>53300</v>
      </c>
      <c r="AB86" s="92">
        <v>877000</v>
      </c>
      <c r="AC86" s="42">
        <v>875000</v>
      </c>
      <c r="AD86" s="42">
        <v>2000</v>
      </c>
      <c r="AE86" s="42">
        <v>410000</v>
      </c>
      <c r="AF86" s="42" t="s">
        <v>41</v>
      </c>
      <c r="AG86" s="97" t="s">
        <v>180</v>
      </c>
      <c r="AH86" s="116">
        <v>479686</v>
      </c>
      <c r="AI86" s="50">
        <v>465686</v>
      </c>
      <c r="AJ86" s="50">
        <v>14000</v>
      </c>
      <c r="AK86" s="50">
        <v>30000</v>
      </c>
    </row>
    <row r="87" spans="1:39" s="131" customFormat="1" x14ac:dyDescent="0.2">
      <c r="A87" s="5" t="s">
        <v>464</v>
      </c>
      <c r="B87" s="46">
        <v>28688904</v>
      </c>
      <c r="C87" s="56">
        <f t="shared" si="5"/>
        <v>156945.18070588238</v>
      </c>
      <c r="D87" s="56">
        <f t="shared" si="19"/>
        <v>104701.18070588238</v>
      </c>
      <c r="E87" s="46">
        <v>418804</v>
      </c>
      <c r="F87" s="17">
        <v>25888761</v>
      </c>
      <c r="G87" s="6">
        <f t="shared" si="20"/>
        <v>995721.57692307688</v>
      </c>
      <c r="H87" s="6">
        <f t="shared" si="25"/>
        <v>943477.57692307688</v>
      </c>
      <c r="I87" s="17">
        <v>3773912</v>
      </c>
      <c r="J87" s="6">
        <f t="shared" si="21"/>
        <v>53790</v>
      </c>
      <c r="K87" s="6">
        <f t="shared" si="22"/>
        <v>52244</v>
      </c>
      <c r="L87" s="6">
        <v>1546</v>
      </c>
      <c r="M87" s="6" t="s">
        <v>358</v>
      </c>
      <c r="N87" s="6">
        <v>37668</v>
      </c>
      <c r="O87" s="6">
        <v>1322</v>
      </c>
      <c r="P87" s="6">
        <v>13254</v>
      </c>
      <c r="Q87" s="6" t="s">
        <v>358</v>
      </c>
      <c r="R87" s="17">
        <v>11170</v>
      </c>
      <c r="S87" s="6">
        <f t="shared" si="14"/>
        <v>2084</v>
      </c>
      <c r="T87" s="6" t="s">
        <v>250</v>
      </c>
      <c r="U87" s="6">
        <f t="shared" si="23"/>
        <v>131410</v>
      </c>
      <c r="V87" s="120">
        <v>1259276</v>
      </c>
      <c r="W87" s="17">
        <v>1259276</v>
      </c>
      <c r="X87" s="17" t="s">
        <v>296</v>
      </c>
      <c r="Y87" s="17" t="s">
        <v>296</v>
      </c>
      <c r="Z87" s="17" t="s">
        <v>139</v>
      </c>
      <c r="AA87" s="6">
        <f t="shared" si="24"/>
        <v>20098</v>
      </c>
      <c r="AB87" s="92">
        <v>1521370</v>
      </c>
      <c r="AC87" s="42">
        <v>1521370</v>
      </c>
      <c r="AD87" s="42" t="s">
        <v>358</v>
      </c>
      <c r="AE87" s="42" t="s">
        <v>358</v>
      </c>
      <c r="AF87" s="42" t="s">
        <v>42</v>
      </c>
      <c r="AG87" s="97" t="s">
        <v>181</v>
      </c>
      <c r="AH87" s="116">
        <v>575227</v>
      </c>
      <c r="AI87" s="50">
        <v>575227</v>
      </c>
      <c r="AJ87" s="50">
        <v>0</v>
      </c>
      <c r="AK87" s="50">
        <v>0</v>
      </c>
      <c r="AL87" s="37"/>
      <c r="AM87" s="37"/>
    </row>
    <row r="88" spans="1:39" s="131" customFormat="1" x14ac:dyDescent="0.2">
      <c r="A88" s="5" t="s">
        <v>465</v>
      </c>
      <c r="B88" s="43">
        <v>16961995</v>
      </c>
      <c r="C88" s="56">
        <f t="shared" si="5"/>
        <v>92792.090294117661</v>
      </c>
      <c r="D88" s="56">
        <f t="shared" si="19"/>
        <v>67224.090294117661</v>
      </c>
      <c r="E88" s="46">
        <v>268896</v>
      </c>
      <c r="F88" s="43">
        <v>4080845</v>
      </c>
      <c r="G88" s="6">
        <f t="shared" si="20"/>
        <v>156955.57692307694</v>
      </c>
      <c r="H88" s="6">
        <f t="shared" si="25"/>
        <v>131387.57692307694</v>
      </c>
      <c r="I88" s="17">
        <v>525552</v>
      </c>
      <c r="J88" s="6">
        <f t="shared" si="21"/>
        <v>30006</v>
      </c>
      <c r="K88" s="6">
        <f t="shared" si="22"/>
        <v>25568</v>
      </c>
      <c r="L88" s="6">
        <v>4438</v>
      </c>
      <c r="M88" s="6">
        <v>4438</v>
      </c>
      <c r="N88" s="6">
        <v>13596</v>
      </c>
      <c r="O88" s="6">
        <v>1000</v>
      </c>
      <c r="P88" s="6">
        <v>10972</v>
      </c>
      <c r="Q88" s="6">
        <v>10972</v>
      </c>
      <c r="R88" s="17">
        <v>11170</v>
      </c>
      <c r="S88" s="6">
        <f t="shared" si="14"/>
        <v>-198</v>
      </c>
      <c r="T88" s="6">
        <f t="shared" si="18"/>
        <v>-198</v>
      </c>
      <c r="U88" s="6">
        <f t="shared" si="23"/>
        <v>377230</v>
      </c>
      <c r="V88" s="120" t="s">
        <v>296</v>
      </c>
      <c r="W88" s="17" t="s">
        <v>301</v>
      </c>
      <c r="X88" s="17" t="s">
        <v>296</v>
      </c>
      <c r="Y88" s="17" t="s">
        <v>296</v>
      </c>
      <c r="Z88" s="17" t="s">
        <v>140</v>
      </c>
      <c r="AA88" s="6">
        <f t="shared" si="24"/>
        <v>57694</v>
      </c>
      <c r="AB88" s="92">
        <v>547403</v>
      </c>
      <c r="AC88" s="42">
        <v>547403</v>
      </c>
      <c r="AD88" s="42" t="s">
        <v>488</v>
      </c>
      <c r="AE88" s="42" t="s">
        <v>488</v>
      </c>
      <c r="AF88" s="42" t="s">
        <v>487</v>
      </c>
      <c r="AG88" s="97" t="s">
        <v>1</v>
      </c>
      <c r="AH88" s="117" t="s">
        <v>475</v>
      </c>
      <c r="AI88" s="98" t="s">
        <v>475</v>
      </c>
      <c r="AJ88" s="98" t="s">
        <v>475</v>
      </c>
      <c r="AK88" s="98" t="s">
        <v>475</v>
      </c>
      <c r="AL88" s="37"/>
      <c r="AM88" s="37"/>
    </row>
    <row r="89" spans="1:39" s="131" customFormat="1" x14ac:dyDescent="0.2">
      <c r="A89" s="138"/>
      <c r="B89" s="45"/>
      <c r="C89" s="129"/>
      <c r="D89" s="129"/>
      <c r="E89" s="48"/>
      <c r="F89" s="45"/>
      <c r="G89" s="91"/>
      <c r="H89" s="130"/>
      <c r="I89" s="22"/>
      <c r="J89" s="9"/>
      <c r="K89" s="9"/>
      <c r="L89" s="91"/>
      <c r="M89" s="91"/>
      <c r="N89" s="91"/>
      <c r="O89" s="91"/>
      <c r="P89" s="91"/>
      <c r="Q89" s="91"/>
      <c r="R89" s="22"/>
      <c r="S89" s="91"/>
      <c r="T89" s="91"/>
      <c r="U89" s="130"/>
      <c r="V89" s="22"/>
      <c r="W89" s="22"/>
      <c r="X89" s="22"/>
      <c r="Y89" s="22"/>
      <c r="Z89" s="22"/>
      <c r="AA89" s="130"/>
      <c r="AB89" s="93"/>
      <c r="AC89" s="93"/>
      <c r="AD89" s="93"/>
      <c r="AE89" s="93"/>
      <c r="AF89" s="93"/>
      <c r="AG89" s="31"/>
      <c r="AH89" s="99"/>
      <c r="AI89" s="99"/>
      <c r="AJ89" s="99"/>
      <c r="AK89" s="99"/>
    </row>
    <row r="90" spans="1:39" x14ac:dyDescent="0.2">
      <c r="A90" s="132"/>
      <c r="B90" s="142"/>
      <c r="C90" s="134"/>
      <c r="D90" s="134"/>
      <c r="E90" s="51"/>
      <c r="F90" s="146"/>
      <c r="G90" s="91"/>
      <c r="H90" s="130"/>
      <c r="I90" s="22"/>
      <c r="J90" s="91"/>
      <c r="K90" s="91"/>
      <c r="L90" s="132"/>
      <c r="M90" s="132"/>
      <c r="N90" s="132"/>
      <c r="O90" s="132"/>
      <c r="P90" s="132"/>
      <c r="Q90" s="132"/>
      <c r="R90" s="131"/>
      <c r="S90" s="91"/>
      <c r="T90" s="91"/>
      <c r="U90" s="130"/>
      <c r="V90" s="133"/>
      <c r="W90" s="133"/>
      <c r="X90" s="133"/>
      <c r="Y90" s="133"/>
      <c r="Z90" s="133"/>
      <c r="AA90" s="130"/>
      <c r="AB90" s="133"/>
      <c r="AC90" s="133"/>
      <c r="AD90" s="133"/>
      <c r="AE90" s="133"/>
      <c r="AF90" s="133"/>
      <c r="AG90" s="135"/>
      <c r="AH90" s="135"/>
      <c r="AI90" s="135"/>
      <c r="AJ90" s="135"/>
      <c r="AK90" s="135"/>
      <c r="AL90" s="131"/>
      <c r="AM90" s="131"/>
    </row>
    <row r="91" spans="1:39" x14ac:dyDescent="0.2">
      <c r="A91" s="1" t="s">
        <v>466</v>
      </c>
      <c r="B91" s="49"/>
      <c r="C91" s="136"/>
      <c r="D91" s="136"/>
      <c r="E91" s="151"/>
      <c r="F91" s="147"/>
      <c r="G91" s="91"/>
      <c r="H91" s="130"/>
      <c r="I91" s="22"/>
      <c r="J91" s="137"/>
      <c r="K91" s="137"/>
      <c r="L91" s="2"/>
      <c r="M91" s="2"/>
      <c r="N91" s="2"/>
      <c r="O91" s="2"/>
      <c r="P91" s="2"/>
      <c r="Q91" s="2"/>
      <c r="R91" s="19"/>
      <c r="S91" s="91"/>
      <c r="T91" s="91"/>
      <c r="U91" s="130"/>
      <c r="V91" s="19"/>
      <c r="W91" s="19"/>
      <c r="X91" s="19"/>
      <c r="Y91" s="19"/>
      <c r="Z91" s="19"/>
      <c r="AA91" s="130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31"/>
      <c r="AM91" s="131"/>
    </row>
    <row r="92" spans="1:39" x14ac:dyDescent="0.2">
      <c r="A92" s="3" t="s">
        <v>498</v>
      </c>
      <c r="B92" s="105" t="s">
        <v>395</v>
      </c>
      <c r="C92" s="105" t="s">
        <v>129</v>
      </c>
      <c r="D92" s="105" t="s">
        <v>187</v>
      </c>
      <c r="E92" s="105" t="s">
        <v>388</v>
      </c>
      <c r="F92" s="107" t="s">
        <v>186</v>
      </c>
      <c r="G92" s="108" t="s">
        <v>128</v>
      </c>
      <c r="H92" s="108" t="s">
        <v>398</v>
      </c>
      <c r="I92" s="108" t="s">
        <v>398</v>
      </c>
      <c r="J92" s="111" t="s">
        <v>352</v>
      </c>
      <c r="K92" s="111" t="s">
        <v>183</v>
      </c>
      <c r="L92" s="111" t="s">
        <v>184</v>
      </c>
      <c r="M92" s="111" t="s">
        <v>184</v>
      </c>
      <c r="N92" s="111" t="s">
        <v>499</v>
      </c>
      <c r="O92" s="111" t="s">
        <v>500</v>
      </c>
      <c r="P92" s="111" t="s">
        <v>501</v>
      </c>
      <c r="Q92" s="111" t="s">
        <v>501</v>
      </c>
      <c r="R92" s="113" t="s">
        <v>125</v>
      </c>
      <c r="S92" s="113" t="s">
        <v>127</v>
      </c>
      <c r="T92" s="113" t="s">
        <v>127</v>
      </c>
      <c r="U92" s="20" t="s">
        <v>494</v>
      </c>
      <c r="V92" s="20" t="s">
        <v>291</v>
      </c>
      <c r="W92" s="20" t="s">
        <v>131</v>
      </c>
      <c r="X92" s="20" t="s">
        <v>131</v>
      </c>
      <c r="Y92" s="20" t="s">
        <v>131</v>
      </c>
      <c r="Z92" s="20" t="s">
        <v>130</v>
      </c>
      <c r="AA92" s="39" t="s">
        <v>496</v>
      </c>
      <c r="AB92" s="38" t="s">
        <v>185</v>
      </c>
      <c r="AC92" s="38" t="s">
        <v>185</v>
      </c>
      <c r="AD92" s="38" t="s">
        <v>185</v>
      </c>
      <c r="AE92" s="38" t="s">
        <v>185</v>
      </c>
      <c r="AF92" s="38" t="s">
        <v>185</v>
      </c>
      <c r="AG92" s="113" t="s">
        <v>60</v>
      </c>
      <c r="AH92" s="113" t="s">
        <v>114</v>
      </c>
      <c r="AI92" s="113" t="s">
        <v>114</v>
      </c>
      <c r="AJ92" s="113" t="s">
        <v>114</v>
      </c>
      <c r="AK92" s="113" t="s">
        <v>114</v>
      </c>
    </row>
    <row r="93" spans="1:39" x14ac:dyDescent="0.2">
      <c r="A93" s="4"/>
      <c r="B93" s="106" t="s">
        <v>215</v>
      </c>
      <c r="C93" s="106" t="s">
        <v>442</v>
      </c>
      <c r="D93" s="106" t="s">
        <v>443</v>
      </c>
      <c r="E93" s="106" t="s">
        <v>389</v>
      </c>
      <c r="F93" s="109" t="s">
        <v>216</v>
      </c>
      <c r="G93" s="110" t="s">
        <v>444</v>
      </c>
      <c r="H93" s="110" t="s">
        <v>445</v>
      </c>
      <c r="I93" s="110" t="s">
        <v>447</v>
      </c>
      <c r="J93" s="112" t="s">
        <v>448</v>
      </c>
      <c r="K93" s="112" t="s">
        <v>449</v>
      </c>
      <c r="L93" s="112" t="s">
        <v>355</v>
      </c>
      <c r="M93" s="112" t="s">
        <v>354</v>
      </c>
      <c r="N93" s="112" t="s">
        <v>502</v>
      </c>
      <c r="O93" s="112" t="s">
        <v>503</v>
      </c>
      <c r="P93" s="112" t="s">
        <v>505</v>
      </c>
      <c r="Q93" s="112" t="s">
        <v>504</v>
      </c>
      <c r="R93" s="114" t="s">
        <v>126</v>
      </c>
      <c r="S93" s="114" t="s">
        <v>450</v>
      </c>
      <c r="T93" s="114" t="s">
        <v>451</v>
      </c>
      <c r="U93" s="21" t="s">
        <v>307</v>
      </c>
      <c r="V93" s="21" t="s">
        <v>292</v>
      </c>
      <c r="W93" s="21" t="s">
        <v>293</v>
      </c>
      <c r="X93" s="21" t="s">
        <v>294</v>
      </c>
      <c r="Y93" s="21" t="s">
        <v>295</v>
      </c>
      <c r="Z93" s="148" t="s">
        <v>441</v>
      </c>
      <c r="AA93" s="40" t="s">
        <v>308</v>
      </c>
      <c r="AB93" s="41" t="s">
        <v>477</v>
      </c>
      <c r="AC93" s="41" t="s">
        <v>478</v>
      </c>
      <c r="AD93" s="41" t="s">
        <v>479</v>
      </c>
      <c r="AE93" s="41" t="s">
        <v>480</v>
      </c>
      <c r="AF93" s="41" t="s">
        <v>486</v>
      </c>
      <c r="AG93" s="115" t="s">
        <v>485</v>
      </c>
      <c r="AH93" s="115" t="s">
        <v>481</v>
      </c>
      <c r="AI93" s="115" t="s">
        <v>482</v>
      </c>
      <c r="AJ93" s="115" t="s">
        <v>483</v>
      </c>
      <c r="AK93" s="115" t="s">
        <v>484</v>
      </c>
    </row>
    <row r="94" spans="1:39" x14ac:dyDescent="0.2">
      <c r="A94" s="5" t="s">
        <v>467</v>
      </c>
      <c r="B94" s="46">
        <v>30545255</v>
      </c>
      <c r="C94" s="56">
        <f t="shared" si="5"/>
        <v>167100.51264705884</v>
      </c>
      <c r="D94" s="56">
        <f t="shared" ref="D94:D105" si="26">C94-K94</f>
        <v>141982.51264705884</v>
      </c>
      <c r="E94" s="46">
        <v>567932</v>
      </c>
      <c r="F94" s="17">
        <v>15836670</v>
      </c>
      <c r="G94" s="6">
        <f t="shared" ref="G94:G105" si="27">(E$6*F94)/13</f>
        <v>609102.69230769225</v>
      </c>
      <c r="H94" s="6">
        <f>G94-K94</f>
        <v>583984.69230769225</v>
      </c>
      <c r="I94" s="17">
        <v>2335940</v>
      </c>
      <c r="J94" s="6">
        <f t="shared" ref="J94:J105" si="28">L94+N94+O94+P94</f>
        <v>27628</v>
      </c>
      <c r="K94" s="6">
        <f t="shared" ref="K94:K105" si="29">N94+O94+P94</f>
        <v>25118</v>
      </c>
      <c r="L94" s="6">
        <v>2510</v>
      </c>
      <c r="M94" s="6" t="s">
        <v>358</v>
      </c>
      <c r="N94" s="6">
        <v>13838</v>
      </c>
      <c r="O94" s="6">
        <v>1200</v>
      </c>
      <c r="P94" s="6">
        <v>10080</v>
      </c>
      <c r="Q94" s="6" t="s">
        <v>358</v>
      </c>
      <c r="R94" s="17">
        <v>11170</v>
      </c>
      <c r="S94" s="6">
        <f t="shared" si="14"/>
        <v>-1090</v>
      </c>
      <c r="T94" s="6" t="s">
        <v>250</v>
      </c>
      <c r="U94" s="6">
        <f t="shared" ref="U94:U105" si="30">L94*85</f>
        <v>213350</v>
      </c>
      <c r="V94" s="120">
        <v>1600000</v>
      </c>
      <c r="W94" s="17">
        <v>1600000</v>
      </c>
      <c r="X94" s="17" t="s">
        <v>214</v>
      </c>
      <c r="Y94" s="17">
        <v>80000</v>
      </c>
      <c r="Z94" s="86" t="s">
        <v>302</v>
      </c>
      <c r="AA94" s="6">
        <f t="shared" ref="AA94:AA105" si="31">L94*13</f>
        <v>32630</v>
      </c>
      <c r="AB94" s="92"/>
      <c r="AC94" s="42"/>
      <c r="AD94" s="42"/>
      <c r="AE94" s="42"/>
      <c r="AF94" s="42"/>
      <c r="AG94" s="97" t="s">
        <v>2</v>
      </c>
      <c r="AH94" s="116">
        <v>575000</v>
      </c>
      <c r="AI94" s="50">
        <v>575000</v>
      </c>
      <c r="AJ94" s="50">
        <v>0</v>
      </c>
      <c r="AK94" s="50">
        <v>200000</v>
      </c>
    </row>
    <row r="95" spans="1:39" x14ac:dyDescent="0.2">
      <c r="A95" s="5" t="s">
        <v>468</v>
      </c>
      <c r="B95" s="46">
        <v>24858336</v>
      </c>
      <c r="C95" s="56">
        <f t="shared" si="5"/>
        <v>135989.72047058825</v>
      </c>
      <c r="D95" s="56">
        <f t="shared" si="26"/>
        <v>117222.72047058825</v>
      </c>
      <c r="E95" s="46">
        <v>468892</v>
      </c>
      <c r="F95" s="17">
        <v>17940405</v>
      </c>
      <c r="G95" s="6">
        <f t="shared" si="27"/>
        <v>690015.57692307688</v>
      </c>
      <c r="H95" s="6">
        <f t="shared" ref="H95:H105" si="32">G95-K95</f>
        <v>671248.57692307688</v>
      </c>
      <c r="I95" s="17">
        <v>2684996</v>
      </c>
      <c r="J95" s="6">
        <f t="shared" si="28"/>
        <v>22049</v>
      </c>
      <c r="K95" s="6">
        <f t="shared" si="29"/>
        <v>18767</v>
      </c>
      <c r="L95" s="6">
        <v>3282</v>
      </c>
      <c r="M95" s="6" t="s">
        <v>358</v>
      </c>
      <c r="N95" s="6">
        <v>9524</v>
      </c>
      <c r="O95" s="6">
        <v>824</v>
      </c>
      <c r="P95" s="6">
        <v>8419</v>
      </c>
      <c r="Q95" s="6" t="s">
        <v>358</v>
      </c>
      <c r="R95" s="17">
        <v>11170</v>
      </c>
      <c r="S95" s="6">
        <f t="shared" si="14"/>
        <v>-2751</v>
      </c>
      <c r="T95" s="6" t="s">
        <v>250</v>
      </c>
      <c r="U95" s="6">
        <f t="shared" si="30"/>
        <v>278970</v>
      </c>
      <c r="V95" s="120">
        <v>1260000</v>
      </c>
      <c r="W95" s="17">
        <v>1260000</v>
      </c>
      <c r="X95" s="17" t="s">
        <v>296</v>
      </c>
      <c r="Y95" s="17">
        <v>830000</v>
      </c>
      <c r="Z95" s="86" t="s">
        <v>0</v>
      </c>
      <c r="AA95" s="6">
        <f t="shared" si="31"/>
        <v>42666</v>
      </c>
      <c r="AB95" s="92">
        <v>2240000</v>
      </c>
      <c r="AC95" s="42">
        <v>2240000</v>
      </c>
      <c r="AD95" s="42" t="s">
        <v>358</v>
      </c>
      <c r="AE95" s="42">
        <v>685000</v>
      </c>
      <c r="AF95" s="42" t="s">
        <v>163</v>
      </c>
      <c r="AG95" s="97" t="s">
        <v>3</v>
      </c>
      <c r="AH95" s="116">
        <v>495746</v>
      </c>
      <c r="AI95" s="50">
        <v>495746</v>
      </c>
      <c r="AJ95" s="98" t="s">
        <v>475</v>
      </c>
      <c r="AK95" s="50">
        <v>0</v>
      </c>
    </row>
    <row r="96" spans="1:39" x14ac:dyDescent="0.2">
      <c r="A96" s="5" t="s">
        <v>469</v>
      </c>
      <c r="B96" s="46">
        <v>50460344</v>
      </c>
      <c r="C96" s="56">
        <f t="shared" si="5"/>
        <v>276047.76423529413</v>
      </c>
      <c r="D96" s="56">
        <f t="shared" si="26"/>
        <v>258442.76423529413</v>
      </c>
      <c r="E96" s="46">
        <v>1033772</v>
      </c>
      <c r="F96" s="17">
        <v>8731784</v>
      </c>
      <c r="G96" s="6">
        <f t="shared" si="27"/>
        <v>335837.84615384613</v>
      </c>
      <c r="H96" s="6">
        <f t="shared" si="32"/>
        <v>318232.84615384613</v>
      </c>
      <c r="I96" s="17">
        <v>1272932</v>
      </c>
      <c r="J96" s="6">
        <f t="shared" si="28"/>
        <v>21120</v>
      </c>
      <c r="K96" s="6">
        <f t="shared" si="29"/>
        <v>17605</v>
      </c>
      <c r="L96" s="6">
        <v>3515</v>
      </c>
      <c r="M96" s="6">
        <v>3515</v>
      </c>
      <c r="N96" s="6">
        <v>7765</v>
      </c>
      <c r="O96" s="6">
        <v>1090</v>
      </c>
      <c r="P96" s="6">
        <v>8750</v>
      </c>
      <c r="Q96" s="6">
        <v>8750</v>
      </c>
      <c r="R96" s="17">
        <v>11170</v>
      </c>
      <c r="S96" s="6">
        <f t="shared" si="14"/>
        <v>-2420</v>
      </c>
      <c r="T96" s="6">
        <f t="shared" si="18"/>
        <v>-2420</v>
      </c>
      <c r="U96" s="6">
        <f t="shared" si="30"/>
        <v>298775</v>
      </c>
      <c r="V96" s="120">
        <v>3835000</v>
      </c>
      <c r="W96" s="17">
        <v>3835000</v>
      </c>
      <c r="X96" s="17">
        <v>0</v>
      </c>
      <c r="Y96" s="17">
        <v>1750000</v>
      </c>
      <c r="Z96" s="86" t="s">
        <v>142</v>
      </c>
      <c r="AA96" s="6">
        <f t="shared" si="31"/>
        <v>45695</v>
      </c>
      <c r="AB96" s="92"/>
      <c r="AC96" s="42"/>
      <c r="AD96" s="42"/>
      <c r="AE96" s="42"/>
      <c r="AF96" s="42"/>
      <c r="AG96" s="97" t="s">
        <v>4</v>
      </c>
      <c r="AH96" s="116">
        <v>456992</v>
      </c>
      <c r="AI96" s="50">
        <v>453992</v>
      </c>
      <c r="AJ96" s="50">
        <v>3000</v>
      </c>
      <c r="AK96" s="50">
        <v>140000</v>
      </c>
    </row>
    <row r="97" spans="1:39" x14ac:dyDescent="0.2">
      <c r="A97" s="5" t="s">
        <v>470</v>
      </c>
      <c r="B97" s="46">
        <v>85209247</v>
      </c>
      <c r="C97" s="56">
        <f t="shared" si="5"/>
        <v>466144.70417647064</v>
      </c>
      <c r="D97" s="56">
        <f t="shared" si="26"/>
        <v>442994.70417647064</v>
      </c>
      <c r="E97" s="46">
        <v>1771980</v>
      </c>
      <c r="F97" s="17">
        <v>9880283</v>
      </c>
      <c r="G97" s="6">
        <f t="shared" si="27"/>
        <v>380010.88461538462</v>
      </c>
      <c r="H97" s="6">
        <f t="shared" si="32"/>
        <v>356860.88461538462</v>
      </c>
      <c r="I97" s="17">
        <v>1427444</v>
      </c>
      <c r="J97" s="6">
        <f t="shared" si="28"/>
        <v>25204</v>
      </c>
      <c r="K97" s="6">
        <f t="shared" si="29"/>
        <v>23150</v>
      </c>
      <c r="L97" s="6">
        <v>2054</v>
      </c>
      <c r="M97" s="6">
        <v>2054</v>
      </c>
      <c r="N97" s="6">
        <v>12634</v>
      </c>
      <c r="O97" s="6">
        <v>1048</v>
      </c>
      <c r="P97" s="6">
        <v>9468</v>
      </c>
      <c r="Q97" s="6">
        <v>9468</v>
      </c>
      <c r="R97" s="17">
        <v>11170</v>
      </c>
      <c r="S97" s="6">
        <f t="shared" si="14"/>
        <v>-1702</v>
      </c>
      <c r="T97" s="6">
        <f t="shared" si="18"/>
        <v>-1702</v>
      </c>
      <c r="U97" s="6">
        <f t="shared" si="30"/>
        <v>174590</v>
      </c>
      <c r="V97" s="120">
        <v>3046120</v>
      </c>
      <c r="W97" s="17">
        <v>3046120</v>
      </c>
      <c r="X97" s="17">
        <v>0</v>
      </c>
      <c r="Y97" s="17">
        <v>525000</v>
      </c>
      <c r="Z97" s="86" t="s">
        <v>143</v>
      </c>
      <c r="AA97" s="6">
        <f t="shared" si="31"/>
        <v>26702</v>
      </c>
      <c r="AB97" s="92">
        <v>2225930</v>
      </c>
      <c r="AC97" s="42">
        <v>2206000</v>
      </c>
      <c r="AD97" s="42">
        <v>19930</v>
      </c>
      <c r="AE97" s="42">
        <v>200000</v>
      </c>
      <c r="AF97" s="42" t="s">
        <v>164</v>
      </c>
      <c r="AG97" s="97" t="s">
        <v>5</v>
      </c>
      <c r="AH97" s="116">
        <v>700454</v>
      </c>
      <c r="AI97" s="50">
        <v>700454</v>
      </c>
      <c r="AJ97" s="50">
        <v>0</v>
      </c>
      <c r="AK97" s="50">
        <v>165000</v>
      </c>
    </row>
    <row r="98" spans="1:39" x14ac:dyDescent="0.2">
      <c r="A98" s="5" t="s">
        <v>471</v>
      </c>
      <c r="B98" s="46">
        <v>49754373</v>
      </c>
      <c r="C98" s="56">
        <f t="shared" si="5"/>
        <v>272185.68758823531</v>
      </c>
      <c r="D98" s="56">
        <f t="shared" si="26"/>
        <v>250783.68758823531</v>
      </c>
      <c r="E98" s="46">
        <v>1003136</v>
      </c>
      <c r="F98" s="17">
        <v>19228130</v>
      </c>
      <c r="G98" s="6">
        <f t="shared" si="27"/>
        <v>739543.4615384615</v>
      </c>
      <c r="H98" s="6">
        <f t="shared" si="32"/>
        <v>718141.4615384615</v>
      </c>
      <c r="I98" s="17">
        <v>2872564</v>
      </c>
      <c r="J98" s="6">
        <f t="shared" si="28"/>
        <v>23202</v>
      </c>
      <c r="K98" s="6">
        <f t="shared" si="29"/>
        <v>21402</v>
      </c>
      <c r="L98" s="6">
        <v>1800</v>
      </c>
      <c r="M98" s="6">
        <v>1800</v>
      </c>
      <c r="N98" s="6">
        <v>12202</v>
      </c>
      <c r="O98" s="6">
        <v>996</v>
      </c>
      <c r="P98" s="6">
        <v>8204</v>
      </c>
      <c r="Q98" s="6">
        <v>8204</v>
      </c>
      <c r="R98" s="17">
        <v>11170</v>
      </c>
      <c r="S98" s="6">
        <f t="shared" si="14"/>
        <v>-2966</v>
      </c>
      <c r="T98" s="6">
        <f t="shared" si="18"/>
        <v>-2966</v>
      </c>
      <c r="U98" s="6">
        <f t="shared" si="30"/>
        <v>153000</v>
      </c>
      <c r="V98" s="120">
        <v>1934250</v>
      </c>
      <c r="W98" s="17">
        <v>1934250</v>
      </c>
      <c r="X98" s="17">
        <v>0</v>
      </c>
      <c r="Y98" s="17">
        <v>650000</v>
      </c>
      <c r="Z98" s="86" t="s">
        <v>144</v>
      </c>
      <c r="AA98" s="6">
        <f t="shared" si="31"/>
        <v>23400</v>
      </c>
      <c r="AB98" s="92">
        <v>3598700</v>
      </c>
      <c r="AC98" s="42">
        <v>3120900</v>
      </c>
      <c r="AD98" s="42">
        <v>477800</v>
      </c>
      <c r="AE98" s="42">
        <v>425000</v>
      </c>
      <c r="AF98" s="42" t="s">
        <v>165</v>
      </c>
      <c r="AG98" s="97" t="s">
        <v>6</v>
      </c>
      <c r="AH98" s="116">
        <v>395000</v>
      </c>
      <c r="AI98" s="50">
        <v>395000</v>
      </c>
      <c r="AJ98" s="50">
        <v>0</v>
      </c>
      <c r="AK98" s="50">
        <v>62000</v>
      </c>
    </row>
    <row r="99" spans="1:39" x14ac:dyDescent="0.2">
      <c r="A99" s="5" t="s">
        <v>472</v>
      </c>
      <c r="B99" s="46">
        <v>32956474</v>
      </c>
      <c r="C99" s="56">
        <f t="shared" si="5"/>
        <v>180291.29894117647</v>
      </c>
      <c r="D99" s="56">
        <f t="shared" si="26"/>
        <v>158435.29894117647</v>
      </c>
      <c r="E99" s="46">
        <v>633740</v>
      </c>
      <c r="F99" s="17">
        <v>16162135</v>
      </c>
      <c r="G99" s="6">
        <f t="shared" si="27"/>
        <v>621620.57692307688</v>
      </c>
      <c r="H99" s="6">
        <f t="shared" si="32"/>
        <v>599764.57692307688</v>
      </c>
      <c r="I99" s="17">
        <v>2399060</v>
      </c>
      <c r="J99" s="6">
        <f t="shared" si="28"/>
        <v>24050</v>
      </c>
      <c r="K99" s="6">
        <f t="shared" si="29"/>
        <v>21856</v>
      </c>
      <c r="L99" s="6">
        <v>2194</v>
      </c>
      <c r="M99" s="6">
        <v>2194</v>
      </c>
      <c r="N99" s="6">
        <v>13022</v>
      </c>
      <c r="O99" s="6">
        <v>1000</v>
      </c>
      <c r="P99" s="6">
        <v>7834</v>
      </c>
      <c r="Q99" s="6">
        <v>7834</v>
      </c>
      <c r="R99" s="17">
        <v>11170</v>
      </c>
      <c r="S99" s="6">
        <f t="shared" si="14"/>
        <v>-3336</v>
      </c>
      <c r="T99" s="6">
        <f t="shared" si="18"/>
        <v>-3336</v>
      </c>
      <c r="U99" s="6">
        <f t="shared" si="30"/>
        <v>186490</v>
      </c>
      <c r="V99" s="120">
        <v>1200000</v>
      </c>
      <c r="W99" s="17">
        <v>1200000</v>
      </c>
      <c r="X99" s="17" t="s">
        <v>296</v>
      </c>
      <c r="Y99" s="17">
        <v>875000</v>
      </c>
      <c r="Z99" s="86" t="s">
        <v>145</v>
      </c>
      <c r="AA99" s="6">
        <f t="shared" si="31"/>
        <v>28522</v>
      </c>
      <c r="AB99" s="92"/>
      <c r="AC99" s="42"/>
      <c r="AD99" s="42"/>
      <c r="AE99" s="42"/>
      <c r="AF99" s="42"/>
      <c r="AG99" s="97" t="s">
        <v>7</v>
      </c>
      <c r="AH99" s="116">
        <v>451900</v>
      </c>
      <c r="AI99" s="50">
        <v>451900</v>
      </c>
      <c r="AJ99" s="98" t="s">
        <v>475</v>
      </c>
      <c r="AK99" s="50">
        <v>170000</v>
      </c>
    </row>
    <row r="100" spans="1:39" s="131" customFormat="1" x14ac:dyDescent="0.2">
      <c r="A100" s="5" t="s">
        <v>473</v>
      </c>
      <c r="B100" s="46">
        <v>55063437</v>
      </c>
      <c r="C100" s="56">
        <f t="shared" si="5"/>
        <v>301229.39064705884</v>
      </c>
      <c r="D100" s="56">
        <f t="shared" si="26"/>
        <v>284450.39064705884</v>
      </c>
      <c r="E100" s="46">
        <v>1137800</v>
      </c>
      <c r="F100" s="17">
        <v>10703335</v>
      </c>
      <c r="G100" s="6">
        <f t="shared" si="27"/>
        <v>411666.73076923075</v>
      </c>
      <c r="H100" s="6">
        <f t="shared" si="32"/>
        <v>394887.73076923075</v>
      </c>
      <c r="I100" s="17">
        <v>1579552</v>
      </c>
      <c r="J100" s="6">
        <f t="shared" si="28"/>
        <v>20201</v>
      </c>
      <c r="K100" s="6">
        <f t="shared" si="29"/>
        <v>16779</v>
      </c>
      <c r="L100" s="6">
        <v>3422</v>
      </c>
      <c r="M100" s="6">
        <v>3422</v>
      </c>
      <c r="N100" s="6">
        <v>7563</v>
      </c>
      <c r="O100" s="6">
        <v>1020</v>
      </c>
      <c r="P100" s="6">
        <v>8196</v>
      </c>
      <c r="Q100" s="6">
        <v>8196</v>
      </c>
      <c r="R100" s="17">
        <v>11170</v>
      </c>
      <c r="S100" s="6">
        <f t="shared" si="14"/>
        <v>-2974</v>
      </c>
      <c r="T100" s="6">
        <f t="shared" si="18"/>
        <v>-2974</v>
      </c>
      <c r="U100" s="6">
        <f t="shared" si="30"/>
        <v>290870</v>
      </c>
      <c r="V100" s="120">
        <v>2875000</v>
      </c>
      <c r="W100" s="17">
        <v>2875000</v>
      </c>
      <c r="X100" s="17" t="s">
        <v>296</v>
      </c>
      <c r="Y100" s="17">
        <v>1000000</v>
      </c>
      <c r="Z100" s="86" t="s">
        <v>332</v>
      </c>
      <c r="AA100" s="6">
        <f t="shared" si="31"/>
        <v>44486</v>
      </c>
      <c r="AB100" s="92"/>
      <c r="AC100" s="42"/>
      <c r="AD100" s="42"/>
      <c r="AE100" s="42"/>
      <c r="AF100" s="42"/>
      <c r="AG100" s="97" t="s">
        <v>8</v>
      </c>
      <c r="AH100" s="116">
        <v>321538</v>
      </c>
      <c r="AI100" s="50">
        <v>321538</v>
      </c>
      <c r="AJ100" s="98" t="s">
        <v>475</v>
      </c>
      <c r="AK100" s="50">
        <v>0</v>
      </c>
      <c r="AL100" s="37"/>
      <c r="AM100" s="37"/>
    </row>
    <row r="101" spans="1:39" s="131" customFormat="1" x14ac:dyDescent="0.2">
      <c r="A101" s="5" t="s">
        <v>474</v>
      </c>
      <c r="B101" s="46">
        <v>27547684</v>
      </c>
      <c r="C101" s="56">
        <f t="shared" si="5"/>
        <v>150702.03599999999</v>
      </c>
      <c r="D101" s="56">
        <f t="shared" si="26"/>
        <v>94142.035999999993</v>
      </c>
      <c r="E101" s="46">
        <v>376568</v>
      </c>
      <c r="F101" s="17">
        <v>11733090</v>
      </c>
      <c r="G101" s="6">
        <f t="shared" si="27"/>
        <v>451272.69230769231</v>
      </c>
      <c r="H101" s="6">
        <f t="shared" si="32"/>
        <v>394712.69230769231</v>
      </c>
      <c r="I101" s="17">
        <v>1578852</v>
      </c>
      <c r="J101" s="6">
        <f t="shared" si="28"/>
        <v>58829</v>
      </c>
      <c r="K101" s="6">
        <f t="shared" si="29"/>
        <v>56560</v>
      </c>
      <c r="L101" s="6">
        <v>2269</v>
      </c>
      <c r="M101" s="6" t="s">
        <v>358</v>
      </c>
      <c r="N101" s="6">
        <v>41983</v>
      </c>
      <c r="O101" s="6">
        <v>1797</v>
      </c>
      <c r="P101" s="6">
        <v>12780</v>
      </c>
      <c r="Q101" s="6" t="s">
        <v>475</v>
      </c>
      <c r="R101" s="17">
        <v>11170</v>
      </c>
      <c r="S101" s="6">
        <f t="shared" si="14"/>
        <v>1610</v>
      </c>
      <c r="T101" s="6" t="s">
        <v>250</v>
      </c>
      <c r="U101" s="6">
        <f t="shared" si="30"/>
        <v>192865</v>
      </c>
      <c r="V101" s="120">
        <v>1280751</v>
      </c>
      <c r="W101" s="17">
        <v>1280751</v>
      </c>
      <c r="X101" s="17" t="s">
        <v>296</v>
      </c>
      <c r="Y101" s="17" t="s">
        <v>296</v>
      </c>
      <c r="Z101" s="86" t="s">
        <v>333</v>
      </c>
      <c r="AA101" s="6">
        <f t="shared" si="31"/>
        <v>29497</v>
      </c>
      <c r="AB101" s="92"/>
      <c r="AC101" s="42"/>
      <c r="AD101" s="42"/>
      <c r="AE101" s="42"/>
      <c r="AF101" s="42"/>
      <c r="AG101" s="97" t="s">
        <v>9</v>
      </c>
      <c r="AH101" s="117" t="s">
        <v>475</v>
      </c>
      <c r="AI101" s="98" t="s">
        <v>475</v>
      </c>
      <c r="AJ101" s="98" t="s">
        <v>475</v>
      </c>
      <c r="AK101" s="98" t="s">
        <v>475</v>
      </c>
      <c r="AL101" s="37"/>
      <c r="AM101" s="37"/>
    </row>
    <row r="102" spans="1:39" s="131" customFormat="1" x14ac:dyDescent="0.2">
      <c r="A102" s="5" t="s">
        <v>476</v>
      </c>
      <c r="B102" s="46">
        <v>58112270</v>
      </c>
      <c r="C102" s="56">
        <f t="shared" si="5"/>
        <v>317908.30058823532</v>
      </c>
      <c r="D102" s="56">
        <f t="shared" si="26"/>
        <v>295789.30058823532</v>
      </c>
      <c r="E102" s="46">
        <v>1183156</v>
      </c>
      <c r="F102" s="17">
        <v>18872400</v>
      </c>
      <c r="G102" s="6">
        <f t="shared" si="27"/>
        <v>725861.5384615385</v>
      </c>
      <c r="H102" s="6">
        <f t="shared" si="32"/>
        <v>703742.5384615385</v>
      </c>
      <c r="I102" s="17">
        <v>2814972</v>
      </c>
      <c r="J102" s="6">
        <f t="shared" si="28"/>
        <v>26871</v>
      </c>
      <c r="K102" s="6">
        <f t="shared" si="29"/>
        <v>22119</v>
      </c>
      <c r="L102" s="6">
        <v>4752</v>
      </c>
      <c r="M102" s="6">
        <v>4752</v>
      </c>
      <c r="N102" s="6">
        <v>9735</v>
      </c>
      <c r="O102" s="6">
        <v>1602</v>
      </c>
      <c r="P102" s="6">
        <v>10782</v>
      </c>
      <c r="Q102" s="6">
        <v>10782</v>
      </c>
      <c r="R102" s="17">
        <v>11170</v>
      </c>
      <c r="S102" s="6">
        <f t="shared" si="14"/>
        <v>-388</v>
      </c>
      <c r="T102" s="6">
        <f t="shared" si="18"/>
        <v>-388</v>
      </c>
      <c r="U102" s="6">
        <f t="shared" si="30"/>
        <v>403920</v>
      </c>
      <c r="V102" s="120">
        <v>4300000</v>
      </c>
      <c r="W102" s="17">
        <v>4250000</v>
      </c>
      <c r="X102" s="17">
        <v>50000</v>
      </c>
      <c r="Y102" s="17">
        <v>450000</v>
      </c>
      <c r="Z102" s="86" t="s">
        <v>303</v>
      </c>
      <c r="AA102" s="6">
        <f t="shared" si="31"/>
        <v>61776</v>
      </c>
      <c r="AB102" s="92">
        <v>2854000</v>
      </c>
      <c r="AC102" s="42">
        <v>2747000</v>
      </c>
      <c r="AD102" s="42">
        <v>107000</v>
      </c>
      <c r="AE102" s="42">
        <v>320000</v>
      </c>
      <c r="AF102" s="42" t="s">
        <v>166</v>
      </c>
      <c r="AG102" s="97" t="s">
        <v>10</v>
      </c>
      <c r="AH102" s="116">
        <v>1074546</v>
      </c>
      <c r="AI102" s="50">
        <v>1074546</v>
      </c>
      <c r="AJ102" s="50">
        <v>0</v>
      </c>
      <c r="AK102" s="50">
        <v>250000</v>
      </c>
      <c r="AL102" s="37"/>
      <c r="AM102" s="37"/>
    </row>
    <row r="103" spans="1:39" x14ac:dyDescent="0.2">
      <c r="A103" s="5" t="s">
        <v>394</v>
      </c>
      <c r="B103" s="46">
        <v>66210503</v>
      </c>
      <c r="C103" s="56">
        <f t="shared" si="5"/>
        <v>362210.39876470593</v>
      </c>
      <c r="D103" s="56">
        <f t="shared" si="26"/>
        <v>335258.39876470593</v>
      </c>
      <c r="E103" s="46">
        <v>1341032</v>
      </c>
      <c r="F103" s="17">
        <v>9612001</v>
      </c>
      <c r="G103" s="6">
        <f t="shared" si="27"/>
        <v>369692.34615384613</v>
      </c>
      <c r="H103" s="6">
        <f t="shared" si="32"/>
        <v>342740.34615384613</v>
      </c>
      <c r="I103" s="17">
        <v>1370960</v>
      </c>
      <c r="J103" s="6">
        <f t="shared" si="28"/>
        <v>31002</v>
      </c>
      <c r="K103" s="6">
        <f t="shared" si="29"/>
        <v>26952</v>
      </c>
      <c r="L103" s="6">
        <v>4050</v>
      </c>
      <c r="M103" s="6" t="s">
        <v>358</v>
      </c>
      <c r="N103" s="6">
        <v>15984</v>
      </c>
      <c r="O103" s="6">
        <v>1536</v>
      </c>
      <c r="P103" s="6">
        <v>9432</v>
      </c>
      <c r="Q103" s="6" t="s">
        <v>358</v>
      </c>
      <c r="R103" s="17">
        <v>11170</v>
      </c>
      <c r="S103" s="6">
        <f t="shared" si="14"/>
        <v>-1738</v>
      </c>
      <c r="T103" s="6" t="s">
        <v>250</v>
      </c>
      <c r="U103" s="6">
        <f t="shared" si="30"/>
        <v>344250</v>
      </c>
      <c r="V103" s="120">
        <v>2300000</v>
      </c>
      <c r="W103" s="17">
        <v>2300000</v>
      </c>
      <c r="X103" s="17" t="s">
        <v>296</v>
      </c>
      <c r="Y103" s="17">
        <v>47500</v>
      </c>
      <c r="Z103" s="86" t="s">
        <v>304</v>
      </c>
      <c r="AA103" s="6">
        <f t="shared" si="31"/>
        <v>52650</v>
      </c>
      <c r="AB103" s="92"/>
      <c r="AC103" s="42"/>
      <c r="AD103" s="42"/>
      <c r="AE103" s="42"/>
      <c r="AF103" s="42"/>
      <c r="AG103" s="97" t="s">
        <v>11</v>
      </c>
      <c r="AH103" s="117" t="s">
        <v>475</v>
      </c>
      <c r="AI103" s="98" t="s">
        <v>475</v>
      </c>
      <c r="AJ103" s="98" t="s">
        <v>475</v>
      </c>
      <c r="AK103" s="98" t="s">
        <v>475</v>
      </c>
    </row>
    <row r="104" spans="1:39" x14ac:dyDescent="0.2">
      <c r="A104" s="5" t="s">
        <v>423</v>
      </c>
      <c r="B104" s="46">
        <v>19214254</v>
      </c>
      <c r="C104" s="56">
        <f t="shared" si="5"/>
        <v>105113.27188235296</v>
      </c>
      <c r="D104" s="56">
        <f t="shared" si="26"/>
        <v>84795.271882352958</v>
      </c>
      <c r="E104" s="46">
        <v>339180</v>
      </c>
      <c r="F104" s="17">
        <v>9422717</v>
      </c>
      <c r="G104" s="6">
        <f t="shared" si="27"/>
        <v>362412.19230769231</v>
      </c>
      <c r="H104" s="6">
        <f t="shared" si="32"/>
        <v>342094.19230769231</v>
      </c>
      <c r="I104" s="17">
        <v>1368376</v>
      </c>
      <c r="J104" s="6">
        <f t="shared" si="28"/>
        <v>22748</v>
      </c>
      <c r="K104" s="6">
        <f t="shared" si="29"/>
        <v>20318</v>
      </c>
      <c r="L104" s="6">
        <v>2430</v>
      </c>
      <c r="M104" s="6">
        <v>2430</v>
      </c>
      <c r="N104" s="6">
        <v>9478</v>
      </c>
      <c r="O104" s="6">
        <v>1330</v>
      </c>
      <c r="P104" s="6">
        <v>9510</v>
      </c>
      <c r="Q104" s="6">
        <v>9510</v>
      </c>
      <c r="R104" s="17">
        <v>11170</v>
      </c>
      <c r="S104" s="6">
        <f t="shared" si="14"/>
        <v>-1660</v>
      </c>
      <c r="T104" s="6">
        <f t="shared" si="18"/>
        <v>-1660</v>
      </c>
      <c r="U104" s="6">
        <f t="shared" si="30"/>
        <v>206550</v>
      </c>
      <c r="V104" s="120">
        <v>970000</v>
      </c>
      <c r="W104" s="17">
        <v>970000</v>
      </c>
      <c r="X104" s="17" t="s">
        <v>296</v>
      </c>
      <c r="Y104" s="17">
        <v>778904</v>
      </c>
      <c r="Z104" s="86" t="s">
        <v>153</v>
      </c>
      <c r="AA104" s="6">
        <f t="shared" si="31"/>
        <v>31590</v>
      </c>
      <c r="AB104" s="92">
        <v>2325000</v>
      </c>
      <c r="AC104" s="42">
        <v>2325000</v>
      </c>
      <c r="AD104" s="42" t="s">
        <v>358</v>
      </c>
      <c r="AE104" s="42">
        <v>901874</v>
      </c>
      <c r="AF104" s="42" t="s">
        <v>167</v>
      </c>
      <c r="AG104" s="97" t="s">
        <v>12</v>
      </c>
      <c r="AH104" s="116">
        <v>505918</v>
      </c>
      <c r="AI104" s="50">
        <v>505918</v>
      </c>
      <c r="AJ104" s="98" t="s">
        <v>475</v>
      </c>
      <c r="AK104" s="50">
        <v>120000</v>
      </c>
    </row>
    <row r="105" spans="1:39" x14ac:dyDescent="0.2">
      <c r="A105" s="5" t="s">
        <v>424</v>
      </c>
      <c r="B105" s="46">
        <v>48416449</v>
      </c>
      <c r="C105" s="56">
        <f t="shared" si="5"/>
        <v>264866.45629411767</v>
      </c>
      <c r="D105" s="56">
        <f t="shared" si="26"/>
        <v>246337.45629411767</v>
      </c>
      <c r="E105" s="46">
        <v>985348</v>
      </c>
      <c r="F105" s="17">
        <v>17144598</v>
      </c>
      <c r="G105" s="6">
        <f t="shared" si="27"/>
        <v>659407.61538461538</v>
      </c>
      <c r="H105" s="6">
        <f t="shared" si="32"/>
        <v>640878.61538461538</v>
      </c>
      <c r="I105" s="17">
        <v>2563516</v>
      </c>
      <c r="J105" s="6">
        <f t="shared" si="28"/>
        <v>22449</v>
      </c>
      <c r="K105" s="6">
        <f t="shared" si="29"/>
        <v>18529</v>
      </c>
      <c r="L105" s="6">
        <v>3920</v>
      </c>
      <c r="M105" s="6">
        <v>3090</v>
      </c>
      <c r="N105" s="6">
        <v>9665</v>
      </c>
      <c r="O105" s="6">
        <v>1140</v>
      </c>
      <c r="P105" s="6">
        <v>7724</v>
      </c>
      <c r="Q105" s="6">
        <v>8610</v>
      </c>
      <c r="R105" s="17">
        <v>11170</v>
      </c>
      <c r="S105" s="6">
        <f t="shared" si="14"/>
        <v>-3446</v>
      </c>
      <c r="T105" s="6">
        <f t="shared" si="18"/>
        <v>-2560</v>
      </c>
      <c r="U105" s="6">
        <f t="shared" si="30"/>
        <v>333200</v>
      </c>
      <c r="V105" s="120">
        <v>2640140</v>
      </c>
      <c r="W105" s="17">
        <v>2600000</v>
      </c>
      <c r="X105" s="17">
        <v>40140</v>
      </c>
      <c r="Y105" s="17">
        <v>400000</v>
      </c>
      <c r="Z105" s="86" t="s">
        <v>154</v>
      </c>
      <c r="AA105" s="6">
        <f t="shared" si="31"/>
        <v>50960</v>
      </c>
      <c r="AB105" s="92">
        <v>2175312</v>
      </c>
      <c r="AC105" s="42">
        <v>2075000</v>
      </c>
      <c r="AD105" s="42">
        <v>100312</v>
      </c>
      <c r="AE105" s="42">
        <v>400000</v>
      </c>
      <c r="AF105" s="42" t="s">
        <v>168</v>
      </c>
      <c r="AG105" s="97" t="s">
        <v>13</v>
      </c>
      <c r="AH105" s="116">
        <v>1040800</v>
      </c>
      <c r="AI105" s="50">
        <v>1000000</v>
      </c>
      <c r="AJ105" s="50">
        <v>40800</v>
      </c>
      <c r="AK105" s="50">
        <v>0</v>
      </c>
    </row>
    <row r="106" spans="1:39" x14ac:dyDescent="0.2">
      <c r="A106" s="8"/>
      <c r="B106" s="48"/>
      <c r="C106" s="129"/>
      <c r="D106" s="129"/>
      <c r="E106" s="48"/>
      <c r="F106" s="145"/>
      <c r="G106" s="91"/>
      <c r="H106" s="130"/>
      <c r="I106" s="22"/>
      <c r="J106" s="9"/>
      <c r="K106" s="9"/>
      <c r="L106" s="9"/>
      <c r="M106" s="9"/>
      <c r="N106" s="9"/>
      <c r="O106" s="9"/>
      <c r="P106" s="9"/>
      <c r="Q106" s="9"/>
      <c r="R106" s="18"/>
      <c r="S106" s="91"/>
      <c r="T106" s="91"/>
      <c r="U106" s="130"/>
      <c r="V106" s="18"/>
      <c r="W106" s="18"/>
      <c r="X106" s="18"/>
      <c r="Y106" s="18"/>
      <c r="Z106" s="18"/>
      <c r="AA106" s="130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31"/>
      <c r="AM106" s="131"/>
    </row>
    <row r="107" spans="1:39" x14ac:dyDescent="0.2">
      <c r="A107" s="132"/>
      <c r="B107" s="142"/>
      <c r="C107" s="134"/>
      <c r="D107" s="134"/>
      <c r="E107" s="51"/>
      <c r="F107" s="146"/>
      <c r="G107" s="91"/>
      <c r="H107" s="130"/>
      <c r="I107" s="22"/>
      <c r="J107" s="91"/>
      <c r="K107" s="91"/>
      <c r="L107" s="132"/>
      <c r="M107" s="132"/>
      <c r="N107" s="132"/>
      <c r="O107" s="132"/>
      <c r="P107" s="132"/>
      <c r="Q107" s="132"/>
      <c r="R107" s="131"/>
      <c r="S107" s="91"/>
      <c r="T107" s="91"/>
      <c r="U107" s="130"/>
      <c r="V107" s="133"/>
      <c r="W107" s="133"/>
      <c r="X107" s="133"/>
      <c r="Y107" s="133"/>
      <c r="Z107" s="133"/>
      <c r="AA107" s="130"/>
      <c r="AB107" s="133"/>
      <c r="AC107" s="133"/>
      <c r="AD107" s="133"/>
      <c r="AE107" s="133"/>
      <c r="AF107" s="133"/>
      <c r="AG107" s="135"/>
      <c r="AH107" s="135"/>
      <c r="AI107" s="135"/>
      <c r="AJ107" s="135"/>
      <c r="AK107" s="135"/>
      <c r="AL107" s="131"/>
      <c r="AM107" s="131"/>
    </row>
    <row r="108" spans="1:39" x14ac:dyDescent="0.2">
      <c r="A108" s="1" t="s">
        <v>425</v>
      </c>
      <c r="B108" s="49"/>
      <c r="C108" s="136"/>
      <c r="D108" s="136"/>
      <c r="E108" s="151"/>
      <c r="F108" s="147"/>
      <c r="G108" s="91"/>
      <c r="H108" s="130"/>
      <c r="I108" s="22"/>
      <c r="J108" s="137"/>
      <c r="K108" s="137"/>
      <c r="L108" s="2"/>
      <c r="M108" s="2"/>
      <c r="N108" s="2"/>
      <c r="O108" s="2"/>
      <c r="P108" s="2"/>
      <c r="Q108" s="2"/>
      <c r="R108" s="19"/>
      <c r="S108" s="91"/>
      <c r="T108" s="91"/>
      <c r="U108" s="130"/>
      <c r="V108" s="19"/>
      <c r="W108" s="19"/>
      <c r="X108" s="19"/>
      <c r="Y108" s="19"/>
      <c r="Z108" s="19"/>
      <c r="AA108" s="130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31"/>
      <c r="AM108" s="131"/>
    </row>
    <row r="109" spans="1:39" x14ac:dyDescent="0.2">
      <c r="A109" s="3" t="s">
        <v>498</v>
      </c>
      <c r="B109" s="105" t="s">
        <v>395</v>
      </c>
      <c r="C109" s="105" t="s">
        <v>129</v>
      </c>
      <c r="D109" s="105" t="s">
        <v>187</v>
      </c>
      <c r="E109" s="105" t="s">
        <v>388</v>
      </c>
      <c r="F109" s="107" t="s">
        <v>186</v>
      </c>
      <c r="G109" s="108" t="s">
        <v>128</v>
      </c>
      <c r="H109" s="108" t="s">
        <v>398</v>
      </c>
      <c r="I109" s="157" t="s">
        <v>390</v>
      </c>
      <c r="J109" s="111" t="s">
        <v>352</v>
      </c>
      <c r="K109" s="111" t="s">
        <v>183</v>
      </c>
      <c r="L109" s="111" t="s">
        <v>184</v>
      </c>
      <c r="M109" s="111" t="s">
        <v>184</v>
      </c>
      <c r="N109" s="111" t="s">
        <v>499</v>
      </c>
      <c r="O109" s="111" t="s">
        <v>500</v>
      </c>
      <c r="P109" s="111" t="s">
        <v>501</v>
      </c>
      <c r="Q109" s="111" t="s">
        <v>501</v>
      </c>
      <c r="R109" s="113" t="s">
        <v>125</v>
      </c>
      <c r="S109" s="113" t="s">
        <v>127</v>
      </c>
      <c r="T109" s="113" t="s">
        <v>127</v>
      </c>
      <c r="U109" s="20" t="s">
        <v>494</v>
      </c>
      <c r="V109" s="20" t="s">
        <v>291</v>
      </c>
      <c r="W109" s="20" t="s">
        <v>131</v>
      </c>
      <c r="X109" s="20" t="s">
        <v>131</v>
      </c>
      <c r="Y109" s="20" t="s">
        <v>131</v>
      </c>
      <c r="Z109" s="20" t="s">
        <v>130</v>
      </c>
      <c r="AA109" s="39" t="s">
        <v>496</v>
      </c>
      <c r="AB109" s="38" t="s">
        <v>185</v>
      </c>
      <c r="AC109" s="38" t="s">
        <v>185</v>
      </c>
      <c r="AD109" s="38" t="s">
        <v>185</v>
      </c>
      <c r="AE109" s="38" t="s">
        <v>185</v>
      </c>
      <c r="AF109" s="38" t="s">
        <v>185</v>
      </c>
      <c r="AG109" s="113" t="s">
        <v>60</v>
      </c>
      <c r="AH109" s="113" t="s">
        <v>114</v>
      </c>
      <c r="AI109" s="113" t="s">
        <v>114</v>
      </c>
      <c r="AJ109" s="113" t="s">
        <v>114</v>
      </c>
      <c r="AK109" s="113" t="s">
        <v>114</v>
      </c>
    </row>
    <row r="110" spans="1:39" x14ac:dyDescent="0.2">
      <c r="A110" s="4"/>
      <c r="B110" s="106" t="s">
        <v>215</v>
      </c>
      <c r="C110" s="106" t="s">
        <v>442</v>
      </c>
      <c r="D110" s="106" t="s">
        <v>443</v>
      </c>
      <c r="E110" s="106" t="s">
        <v>389</v>
      </c>
      <c r="F110" s="109" t="s">
        <v>216</v>
      </c>
      <c r="G110" s="110" t="s">
        <v>444</v>
      </c>
      <c r="H110" s="110" t="s">
        <v>445</v>
      </c>
      <c r="I110" s="158" t="s">
        <v>446</v>
      </c>
      <c r="J110" s="112" t="s">
        <v>448</v>
      </c>
      <c r="K110" s="112" t="s">
        <v>449</v>
      </c>
      <c r="L110" s="112" t="s">
        <v>355</v>
      </c>
      <c r="M110" s="112" t="s">
        <v>354</v>
      </c>
      <c r="N110" s="112" t="s">
        <v>502</v>
      </c>
      <c r="O110" s="112" t="s">
        <v>503</v>
      </c>
      <c r="P110" s="112" t="s">
        <v>505</v>
      </c>
      <c r="Q110" s="112" t="s">
        <v>504</v>
      </c>
      <c r="R110" s="114" t="s">
        <v>126</v>
      </c>
      <c r="S110" s="114" t="s">
        <v>450</v>
      </c>
      <c r="T110" s="114" t="s">
        <v>451</v>
      </c>
      <c r="U110" s="21" t="s">
        <v>307</v>
      </c>
      <c r="V110" s="21" t="s">
        <v>292</v>
      </c>
      <c r="W110" s="21" t="s">
        <v>293</v>
      </c>
      <c r="X110" s="21" t="s">
        <v>294</v>
      </c>
      <c r="Y110" s="21" t="s">
        <v>295</v>
      </c>
      <c r="Z110" s="148" t="s">
        <v>441</v>
      </c>
      <c r="AA110" s="40" t="s">
        <v>308</v>
      </c>
      <c r="AB110" s="41" t="s">
        <v>477</v>
      </c>
      <c r="AC110" s="41" t="s">
        <v>478</v>
      </c>
      <c r="AD110" s="41" t="s">
        <v>479</v>
      </c>
      <c r="AE110" s="41" t="s">
        <v>480</v>
      </c>
      <c r="AF110" s="41" t="s">
        <v>486</v>
      </c>
      <c r="AG110" s="115" t="s">
        <v>485</v>
      </c>
      <c r="AH110" s="115" t="s">
        <v>481</v>
      </c>
      <c r="AI110" s="115" t="s">
        <v>482</v>
      </c>
      <c r="AJ110" s="115" t="s">
        <v>483</v>
      </c>
      <c r="AK110" s="115" t="s">
        <v>484</v>
      </c>
    </row>
    <row r="111" spans="1:39" x14ac:dyDescent="0.2">
      <c r="A111" s="5" t="s">
        <v>203</v>
      </c>
      <c r="B111" s="43">
        <v>7354593</v>
      </c>
      <c r="C111" s="56">
        <f t="shared" si="5"/>
        <v>40233.94994117647</v>
      </c>
      <c r="D111" s="56">
        <f t="shared" ref="D111:D122" si="33">C111-K111</f>
        <v>23255.94994117647</v>
      </c>
      <c r="E111" s="46">
        <v>93024</v>
      </c>
      <c r="F111" s="43">
        <v>3418881</v>
      </c>
      <c r="G111" s="6">
        <f t="shared" ref="G111:G122" si="34">(E$6*F111)/13</f>
        <v>131495.42307692306</v>
      </c>
      <c r="H111" s="6">
        <f>G111-K111</f>
        <v>114517.42307692306</v>
      </c>
      <c r="I111" s="17">
        <v>458068</v>
      </c>
      <c r="J111" s="6">
        <f t="shared" ref="J111:J122" si="35">L111+N111+O111+P111</f>
        <v>21153</v>
      </c>
      <c r="K111" s="6">
        <f t="shared" ref="K111:K122" si="36">N111+O111+P111</f>
        <v>16978</v>
      </c>
      <c r="L111" s="6">
        <v>4175</v>
      </c>
      <c r="M111" s="6">
        <v>4175</v>
      </c>
      <c r="N111" s="6">
        <v>6264</v>
      </c>
      <c r="O111" s="6">
        <v>1000</v>
      </c>
      <c r="P111" s="6">
        <v>9714</v>
      </c>
      <c r="Q111" s="6">
        <v>9714</v>
      </c>
      <c r="R111" s="17">
        <v>11170</v>
      </c>
      <c r="S111" s="6">
        <f t="shared" si="14"/>
        <v>-1456</v>
      </c>
      <c r="T111" s="6">
        <f t="shared" si="18"/>
        <v>-1456</v>
      </c>
      <c r="U111" s="6">
        <f t="shared" ref="U111:U122" si="37">L111*85</f>
        <v>354875</v>
      </c>
      <c r="V111" s="120">
        <v>550000</v>
      </c>
      <c r="W111" s="17">
        <v>550000</v>
      </c>
      <c r="X111" s="17" t="s">
        <v>296</v>
      </c>
      <c r="Y111" s="17">
        <v>465000</v>
      </c>
      <c r="Z111" s="17" t="s">
        <v>305</v>
      </c>
      <c r="AA111" s="6">
        <f t="shared" ref="AA111:AA122" si="38">L111*13</f>
        <v>54275</v>
      </c>
      <c r="AB111" s="92"/>
      <c r="AC111" s="42"/>
      <c r="AD111" s="42"/>
      <c r="AE111" s="42"/>
      <c r="AF111" s="42"/>
      <c r="AG111" s="97" t="s">
        <v>14</v>
      </c>
      <c r="AH111" s="116">
        <v>243338</v>
      </c>
      <c r="AI111" s="50">
        <v>243338</v>
      </c>
      <c r="AJ111" s="50">
        <v>0</v>
      </c>
      <c r="AK111" s="50">
        <v>0</v>
      </c>
    </row>
    <row r="112" spans="1:39" x14ac:dyDescent="0.2">
      <c r="A112" s="5" t="s">
        <v>204</v>
      </c>
      <c r="B112" s="43">
        <v>12211638</v>
      </c>
      <c r="C112" s="56">
        <f t="shared" si="5"/>
        <v>66804.843176470589</v>
      </c>
      <c r="D112" s="56">
        <f t="shared" si="33"/>
        <v>51722.843176470589</v>
      </c>
      <c r="E112" s="46">
        <v>206892</v>
      </c>
      <c r="F112" s="43">
        <v>3244344</v>
      </c>
      <c r="G112" s="6">
        <f t="shared" si="34"/>
        <v>124782.46153846153</v>
      </c>
      <c r="H112" s="6">
        <f t="shared" ref="H112:H122" si="39">G112-K112</f>
        <v>109700.46153846153</v>
      </c>
      <c r="I112" s="17">
        <v>438800</v>
      </c>
      <c r="J112" s="6">
        <f t="shared" si="35"/>
        <v>19158</v>
      </c>
      <c r="K112" s="6">
        <f t="shared" si="36"/>
        <v>15082</v>
      </c>
      <c r="L112" s="6">
        <v>4076</v>
      </c>
      <c r="M112" s="6">
        <v>4076</v>
      </c>
      <c r="N112" s="6">
        <v>5584</v>
      </c>
      <c r="O112" s="6">
        <v>924</v>
      </c>
      <c r="P112" s="6">
        <v>8574</v>
      </c>
      <c r="Q112" s="6">
        <v>8574</v>
      </c>
      <c r="R112" s="17">
        <v>11170</v>
      </c>
      <c r="S112" s="6">
        <f t="shared" si="14"/>
        <v>-2596</v>
      </c>
      <c r="T112" s="6">
        <f t="shared" si="18"/>
        <v>-2596</v>
      </c>
      <c r="U112" s="6">
        <f t="shared" si="37"/>
        <v>346460</v>
      </c>
      <c r="V112" s="120">
        <v>1461646</v>
      </c>
      <c r="W112" s="17">
        <v>1461646</v>
      </c>
      <c r="X112" s="17">
        <v>0</v>
      </c>
      <c r="Y112" s="17">
        <v>600000</v>
      </c>
      <c r="Z112" s="17" t="s">
        <v>155</v>
      </c>
      <c r="AA112" s="6">
        <f t="shared" si="38"/>
        <v>52988</v>
      </c>
      <c r="AB112" s="92"/>
      <c r="AC112" s="42"/>
      <c r="AD112" s="42"/>
      <c r="AE112" s="42"/>
      <c r="AF112" s="42"/>
      <c r="AG112" s="97" t="s">
        <v>15</v>
      </c>
      <c r="AH112" s="116">
        <v>385580</v>
      </c>
      <c r="AI112" s="50">
        <v>365580</v>
      </c>
      <c r="AJ112" s="50">
        <v>20000</v>
      </c>
      <c r="AK112" s="50">
        <v>241283</v>
      </c>
    </row>
    <row r="113" spans="1:39" x14ac:dyDescent="0.2">
      <c r="A113" s="5" t="s">
        <v>205</v>
      </c>
      <c r="B113" s="43">
        <v>11969320</v>
      </c>
      <c r="C113" s="56">
        <f t="shared" si="5"/>
        <v>65479.221176470593</v>
      </c>
      <c r="D113" s="56">
        <f t="shared" si="33"/>
        <v>50789.221176470593</v>
      </c>
      <c r="E113" s="46">
        <v>203156</v>
      </c>
      <c r="F113" s="43">
        <v>2686228</v>
      </c>
      <c r="G113" s="6">
        <f t="shared" si="34"/>
        <v>103316.46153846153</v>
      </c>
      <c r="H113" s="6">
        <f t="shared" si="39"/>
        <v>88626.461538461532</v>
      </c>
      <c r="I113" s="17">
        <v>354504</v>
      </c>
      <c r="J113" s="6">
        <f t="shared" si="35"/>
        <v>18828</v>
      </c>
      <c r="K113" s="6">
        <f t="shared" si="36"/>
        <v>14690</v>
      </c>
      <c r="L113" s="6">
        <v>4138</v>
      </c>
      <c r="M113" s="6">
        <v>4138</v>
      </c>
      <c r="N113" s="6">
        <v>5364</v>
      </c>
      <c r="O113" s="6">
        <v>1106</v>
      </c>
      <c r="P113" s="6">
        <v>8220</v>
      </c>
      <c r="Q113" s="6">
        <v>8220</v>
      </c>
      <c r="R113" s="17">
        <v>11170</v>
      </c>
      <c r="S113" s="6">
        <f t="shared" si="14"/>
        <v>-2950</v>
      </c>
      <c r="T113" s="6">
        <f t="shared" si="18"/>
        <v>-2950</v>
      </c>
      <c r="U113" s="6">
        <f t="shared" si="37"/>
        <v>351730</v>
      </c>
      <c r="V113" s="120">
        <v>950000</v>
      </c>
      <c r="W113" s="17">
        <v>950000</v>
      </c>
      <c r="X113" s="17">
        <v>0</v>
      </c>
      <c r="Y113" s="17">
        <v>350000</v>
      </c>
      <c r="Z113" s="17" t="s">
        <v>306</v>
      </c>
      <c r="AA113" s="6">
        <f t="shared" si="38"/>
        <v>53794</v>
      </c>
      <c r="AB113" s="92"/>
      <c r="AC113" s="42"/>
      <c r="AD113" s="42"/>
      <c r="AE113" s="42"/>
      <c r="AF113" s="42"/>
      <c r="AG113" s="97" t="s">
        <v>16</v>
      </c>
      <c r="AH113" s="116">
        <v>363400</v>
      </c>
      <c r="AI113" s="50">
        <v>361400</v>
      </c>
      <c r="AJ113" s="50">
        <v>2000</v>
      </c>
      <c r="AK113" s="50">
        <v>0</v>
      </c>
    </row>
    <row r="114" spans="1:39" x14ac:dyDescent="0.2">
      <c r="A114" s="5" t="s">
        <v>206</v>
      </c>
      <c r="B114" s="43">
        <v>8250249</v>
      </c>
      <c r="C114" s="56">
        <f t="shared" ref="C114:C177" si="40">(B$6*B114)/85</f>
        <v>45133.715117647058</v>
      </c>
      <c r="D114" s="56">
        <f t="shared" si="33"/>
        <v>28102.715117647058</v>
      </c>
      <c r="E114" s="46">
        <v>112412</v>
      </c>
      <c r="F114" s="43">
        <v>2391229</v>
      </c>
      <c r="G114" s="6">
        <f t="shared" si="34"/>
        <v>91970.346153846156</v>
      </c>
      <c r="H114" s="6">
        <f t="shared" si="39"/>
        <v>74939.346153846156</v>
      </c>
      <c r="I114" s="17">
        <v>299756</v>
      </c>
      <c r="J114" s="6">
        <f t="shared" si="35"/>
        <v>20905</v>
      </c>
      <c r="K114" s="6">
        <f t="shared" si="36"/>
        <v>17031</v>
      </c>
      <c r="L114" s="6">
        <v>3874</v>
      </c>
      <c r="M114" s="6">
        <v>5122</v>
      </c>
      <c r="N114" s="6">
        <v>7513</v>
      </c>
      <c r="O114" s="6">
        <v>1200</v>
      </c>
      <c r="P114" s="6">
        <v>8318</v>
      </c>
      <c r="Q114" s="6">
        <v>9800</v>
      </c>
      <c r="R114" s="17">
        <v>11170</v>
      </c>
      <c r="S114" s="6">
        <f t="shared" si="14"/>
        <v>-2852</v>
      </c>
      <c r="T114" s="6">
        <f t="shared" si="18"/>
        <v>-1370</v>
      </c>
      <c r="U114" s="6">
        <f t="shared" si="37"/>
        <v>329290</v>
      </c>
      <c r="V114" s="120">
        <v>900000</v>
      </c>
      <c r="W114" s="17">
        <v>900000</v>
      </c>
      <c r="X114" s="17" t="s">
        <v>296</v>
      </c>
      <c r="Y114" s="17">
        <v>0</v>
      </c>
      <c r="Z114" s="17" t="s">
        <v>379</v>
      </c>
      <c r="AA114" s="6">
        <f t="shared" si="38"/>
        <v>50362</v>
      </c>
      <c r="AB114" s="92"/>
      <c r="AC114" s="42"/>
      <c r="AD114" s="42"/>
      <c r="AE114" s="42"/>
      <c r="AF114" s="42"/>
      <c r="AG114" s="97" t="s">
        <v>17</v>
      </c>
      <c r="AH114" s="116">
        <v>392000</v>
      </c>
      <c r="AI114" s="50">
        <v>392000</v>
      </c>
      <c r="AJ114" s="50">
        <v>0</v>
      </c>
      <c r="AK114" s="50">
        <v>75000</v>
      </c>
    </row>
    <row r="115" spans="1:39" x14ac:dyDescent="0.2">
      <c r="A115" s="5" t="s">
        <v>207</v>
      </c>
      <c r="B115" s="43">
        <v>8961669</v>
      </c>
      <c r="C115" s="56">
        <f t="shared" si="40"/>
        <v>49025.601000000002</v>
      </c>
      <c r="D115" s="56">
        <f t="shared" si="33"/>
        <v>33568.601000000002</v>
      </c>
      <c r="E115" s="46">
        <v>134276</v>
      </c>
      <c r="F115" s="43">
        <v>2524968</v>
      </c>
      <c r="G115" s="6">
        <f t="shared" si="34"/>
        <v>97114.153846153844</v>
      </c>
      <c r="H115" s="6">
        <f t="shared" si="39"/>
        <v>81657.153846153844</v>
      </c>
      <c r="I115" s="17">
        <v>326628</v>
      </c>
      <c r="J115" s="6">
        <f t="shared" si="35"/>
        <v>17689</v>
      </c>
      <c r="K115" s="6">
        <f t="shared" si="36"/>
        <v>15457</v>
      </c>
      <c r="L115" s="6">
        <v>2232</v>
      </c>
      <c r="M115" s="6">
        <v>2832</v>
      </c>
      <c r="N115" s="6">
        <v>5648</v>
      </c>
      <c r="O115" s="6">
        <v>1100</v>
      </c>
      <c r="P115" s="6">
        <v>8709</v>
      </c>
      <c r="Q115" s="6">
        <v>8110</v>
      </c>
      <c r="R115" s="17">
        <v>11170</v>
      </c>
      <c r="S115" s="6">
        <f t="shared" si="14"/>
        <v>-2461</v>
      </c>
      <c r="T115" s="6">
        <f t="shared" si="18"/>
        <v>-3060</v>
      </c>
      <c r="U115" s="6">
        <f t="shared" si="37"/>
        <v>189720</v>
      </c>
      <c r="V115" s="120">
        <v>612750</v>
      </c>
      <c r="W115" s="17">
        <v>600000</v>
      </c>
      <c r="X115" s="17">
        <v>12750</v>
      </c>
      <c r="Y115" s="17">
        <v>80000</v>
      </c>
      <c r="Z115" s="17" t="s">
        <v>157</v>
      </c>
      <c r="AA115" s="6">
        <f t="shared" si="38"/>
        <v>29016</v>
      </c>
      <c r="AB115" s="92"/>
      <c r="AC115" s="42"/>
      <c r="AD115" s="42"/>
      <c r="AE115" s="42"/>
      <c r="AF115" s="42"/>
      <c r="AG115" s="97" t="s">
        <v>146</v>
      </c>
      <c r="AH115" s="116">
        <v>247494</v>
      </c>
      <c r="AI115" s="50">
        <v>244494</v>
      </c>
      <c r="AJ115" s="50">
        <v>3000</v>
      </c>
      <c r="AK115" s="50">
        <v>0</v>
      </c>
    </row>
    <row r="116" spans="1:39" x14ac:dyDescent="0.2">
      <c r="A116" s="5" t="s">
        <v>208</v>
      </c>
      <c r="B116" s="43">
        <v>12983962</v>
      </c>
      <c r="C116" s="56">
        <f t="shared" si="40"/>
        <v>71029.909764705881</v>
      </c>
      <c r="D116" s="56">
        <f t="shared" si="33"/>
        <v>53959.909764705881</v>
      </c>
      <c r="E116" s="46">
        <v>215840</v>
      </c>
      <c r="F116" s="43">
        <v>7515987</v>
      </c>
      <c r="G116" s="6">
        <f t="shared" si="34"/>
        <v>289076.42307692306</v>
      </c>
      <c r="H116" s="6">
        <f t="shared" si="39"/>
        <v>272006.42307692306</v>
      </c>
      <c r="I116" s="17">
        <v>1088024</v>
      </c>
      <c r="J116" s="6">
        <f t="shared" si="35"/>
        <v>21816</v>
      </c>
      <c r="K116" s="6">
        <f t="shared" si="36"/>
        <v>17070</v>
      </c>
      <c r="L116" s="6">
        <v>4746</v>
      </c>
      <c r="M116" s="6">
        <v>4746</v>
      </c>
      <c r="N116" s="6">
        <v>7390</v>
      </c>
      <c r="O116" s="6">
        <v>1350</v>
      </c>
      <c r="P116" s="6">
        <v>8330</v>
      </c>
      <c r="Q116" s="6">
        <v>8325</v>
      </c>
      <c r="R116" s="17">
        <v>11170</v>
      </c>
      <c r="S116" s="6">
        <f t="shared" si="14"/>
        <v>-2840</v>
      </c>
      <c r="T116" s="6">
        <f t="shared" si="18"/>
        <v>-2845</v>
      </c>
      <c r="U116" s="6">
        <f t="shared" si="37"/>
        <v>403410</v>
      </c>
      <c r="V116" s="120">
        <v>903285</v>
      </c>
      <c r="W116" s="17">
        <v>903285</v>
      </c>
      <c r="X116" s="17">
        <v>0</v>
      </c>
      <c r="Y116" s="17">
        <v>625000</v>
      </c>
      <c r="Z116" s="17" t="s">
        <v>380</v>
      </c>
      <c r="AA116" s="6">
        <f t="shared" si="38"/>
        <v>61698</v>
      </c>
      <c r="AB116" s="92">
        <v>1690000</v>
      </c>
      <c r="AC116" s="42">
        <v>1690000</v>
      </c>
      <c r="AD116" s="42">
        <v>0</v>
      </c>
      <c r="AE116" s="42">
        <v>545000</v>
      </c>
      <c r="AF116" s="42" t="s">
        <v>169</v>
      </c>
      <c r="AG116" s="97" t="s">
        <v>147</v>
      </c>
      <c r="AH116" s="116">
        <v>332500</v>
      </c>
      <c r="AI116" s="50">
        <v>332500</v>
      </c>
      <c r="AJ116" s="50">
        <v>0</v>
      </c>
      <c r="AK116" s="50">
        <v>191250</v>
      </c>
    </row>
    <row r="117" spans="1:39" s="131" customFormat="1" x14ac:dyDescent="0.2">
      <c r="A117" s="5" t="s">
        <v>209</v>
      </c>
      <c r="B117" s="43">
        <v>11144518</v>
      </c>
      <c r="C117" s="56">
        <f t="shared" si="40"/>
        <v>60967.06905882353</v>
      </c>
      <c r="D117" s="56">
        <f t="shared" si="33"/>
        <v>12346.06905882353</v>
      </c>
      <c r="E117" s="46">
        <v>49384</v>
      </c>
      <c r="F117" s="43">
        <v>3209394</v>
      </c>
      <c r="G117" s="6">
        <f t="shared" si="34"/>
        <v>123438.23076923077</v>
      </c>
      <c r="H117" s="6">
        <f t="shared" si="39"/>
        <v>74817.230769230766</v>
      </c>
      <c r="I117" s="17">
        <v>299268</v>
      </c>
      <c r="J117" s="6">
        <f t="shared" si="35"/>
        <v>50171</v>
      </c>
      <c r="K117" s="6">
        <f t="shared" si="36"/>
        <v>48621</v>
      </c>
      <c r="L117" s="6">
        <v>1550</v>
      </c>
      <c r="M117" s="6">
        <v>1550</v>
      </c>
      <c r="N117" s="6">
        <v>35551</v>
      </c>
      <c r="O117" s="6">
        <v>800</v>
      </c>
      <c r="P117" s="6">
        <v>12270</v>
      </c>
      <c r="Q117" s="6">
        <v>12270</v>
      </c>
      <c r="R117" s="17">
        <v>11170</v>
      </c>
      <c r="S117" s="6">
        <f t="shared" si="14"/>
        <v>1100</v>
      </c>
      <c r="T117" s="6">
        <f t="shared" si="18"/>
        <v>1100</v>
      </c>
      <c r="U117" s="6">
        <f t="shared" si="37"/>
        <v>131750</v>
      </c>
      <c r="V117" s="120">
        <v>608846</v>
      </c>
      <c r="W117" s="17">
        <v>608846</v>
      </c>
      <c r="X117" s="17" t="s">
        <v>296</v>
      </c>
      <c r="Y117" s="17" t="s">
        <v>296</v>
      </c>
      <c r="Z117" s="17" t="s">
        <v>158</v>
      </c>
      <c r="AA117" s="6">
        <f t="shared" si="38"/>
        <v>20150</v>
      </c>
      <c r="AB117" s="92"/>
      <c r="AC117" s="42"/>
      <c r="AD117" s="42"/>
      <c r="AE117" s="42"/>
      <c r="AF117" s="42"/>
      <c r="AG117" s="97" t="s">
        <v>148</v>
      </c>
      <c r="AH117" s="117" t="s">
        <v>475</v>
      </c>
      <c r="AI117" s="98" t="s">
        <v>475</v>
      </c>
      <c r="AJ117" s="98" t="s">
        <v>475</v>
      </c>
      <c r="AK117" s="98" t="s">
        <v>475</v>
      </c>
      <c r="AL117" s="37"/>
      <c r="AM117" s="37"/>
    </row>
    <row r="118" spans="1:39" s="131" customFormat="1" x14ac:dyDescent="0.2">
      <c r="A118" s="5" t="s">
        <v>210</v>
      </c>
      <c r="B118" s="43">
        <v>13163599</v>
      </c>
      <c r="C118" s="56">
        <f t="shared" si="40"/>
        <v>72012.629823529409</v>
      </c>
      <c r="D118" s="56">
        <f t="shared" si="33"/>
        <v>18657.629823529409</v>
      </c>
      <c r="E118" s="46">
        <v>74632</v>
      </c>
      <c r="F118" s="43">
        <v>4562905</v>
      </c>
      <c r="G118" s="6">
        <f t="shared" si="34"/>
        <v>175496.34615384616</v>
      </c>
      <c r="H118" s="6">
        <f t="shared" si="39"/>
        <v>122141.34615384616</v>
      </c>
      <c r="I118" s="17">
        <v>488564</v>
      </c>
      <c r="J118" s="6">
        <f t="shared" si="35"/>
        <v>55955</v>
      </c>
      <c r="K118" s="6">
        <f t="shared" si="36"/>
        <v>53355</v>
      </c>
      <c r="L118" s="6">
        <v>2600</v>
      </c>
      <c r="M118" s="6">
        <v>2600</v>
      </c>
      <c r="N118" s="6">
        <v>39430</v>
      </c>
      <c r="O118" s="6">
        <v>800</v>
      </c>
      <c r="P118" s="6">
        <v>13125</v>
      </c>
      <c r="Q118" s="6" t="s">
        <v>358</v>
      </c>
      <c r="R118" s="17">
        <v>11170</v>
      </c>
      <c r="S118" s="6">
        <f t="shared" si="14"/>
        <v>1955</v>
      </c>
      <c r="T118" s="6" t="s">
        <v>250</v>
      </c>
      <c r="U118" s="6">
        <f t="shared" si="37"/>
        <v>221000</v>
      </c>
      <c r="V118" s="120">
        <v>1825089</v>
      </c>
      <c r="W118" s="17">
        <v>1825089</v>
      </c>
      <c r="X118" s="17" t="s">
        <v>296</v>
      </c>
      <c r="Y118" s="17" t="s">
        <v>296</v>
      </c>
      <c r="Z118" s="17" t="s">
        <v>159</v>
      </c>
      <c r="AA118" s="6">
        <f t="shared" si="38"/>
        <v>33800</v>
      </c>
      <c r="AB118" s="92"/>
      <c r="AC118" s="42"/>
      <c r="AD118" s="42"/>
      <c r="AE118" s="42"/>
      <c r="AF118" s="42"/>
      <c r="AG118" s="97" t="s">
        <v>149</v>
      </c>
      <c r="AH118" s="116">
        <v>431944</v>
      </c>
      <c r="AI118" s="50">
        <v>431944</v>
      </c>
      <c r="AJ118" s="50">
        <v>0</v>
      </c>
      <c r="AK118" s="50">
        <v>0</v>
      </c>
      <c r="AL118" s="37"/>
      <c r="AM118" s="37"/>
    </row>
    <row r="119" spans="1:39" s="131" customFormat="1" x14ac:dyDescent="0.2">
      <c r="A119" s="5" t="s">
        <v>211</v>
      </c>
      <c r="B119" s="43">
        <v>7357252</v>
      </c>
      <c r="C119" s="56">
        <f t="shared" si="40"/>
        <v>40248.496235294122</v>
      </c>
      <c r="D119" s="56">
        <f t="shared" si="33"/>
        <v>26380.496235294122</v>
      </c>
      <c r="E119" s="46">
        <v>105520</v>
      </c>
      <c r="F119" s="43">
        <v>2048188</v>
      </c>
      <c r="G119" s="6">
        <f t="shared" si="34"/>
        <v>78776.461538461532</v>
      </c>
      <c r="H119" s="6">
        <f t="shared" si="39"/>
        <v>64908.461538461532</v>
      </c>
      <c r="I119" s="17">
        <v>259632</v>
      </c>
      <c r="J119" s="6">
        <f t="shared" si="35"/>
        <v>18426</v>
      </c>
      <c r="K119" s="6">
        <f t="shared" si="36"/>
        <v>13868</v>
      </c>
      <c r="L119" s="6">
        <v>4558</v>
      </c>
      <c r="M119" s="6">
        <v>5558</v>
      </c>
      <c r="N119" s="6">
        <v>5834</v>
      </c>
      <c r="O119" s="6">
        <v>1400</v>
      </c>
      <c r="P119" s="6">
        <v>6634</v>
      </c>
      <c r="Q119" s="6">
        <v>8800</v>
      </c>
      <c r="R119" s="17">
        <v>11170</v>
      </c>
      <c r="S119" s="6">
        <f t="shared" si="14"/>
        <v>-4536</v>
      </c>
      <c r="T119" s="6">
        <f t="shared" si="18"/>
        <v>-2370</v>
      </c>
      <c r="U119" s="6">
        <f t="shared" si="37"/>
        <v>387430</v>
      </c>
      <c r="V119" s="120">
        <v>790000</v>
      </c>
      <c r="W119" s="17">
        <v>790000</v>
      </c>
      <c r="X119" s="17">
        <v>0</v>
      </c>
      <c r="Y119" s="17">
        <v>465000</v>
      </c>
      <c r="Z119" s="17" t="s">
        <v>381</v>
      </c>
      <c r="AA119" s="6">
        <f t="shared" si="38"/>
        <v>59254</v>
      </c>
      <c r="AB119" s="92">
        <v>438000</v>
      </c>
      <c r="AC119" s="42">
        <v>430000</v>
      </c>
      <c r="AD119" s="42">
        <v>8000</v>
      </c>
      <c r="AE119" s="42">
        <v>221250</v>
      </c>
      <c r="AF119" s="42" t="s">
        <v>170</v>
      </c>
      <c r="AG119" s="97" t="s">
        <v>150</v>
      </c>
      <c r="AH119" s="116">
        <v>298000</v>
      </c>
      <c r="AI119" s="50">
        <v>298000</v>
      </c>
      <c r="AJ119" s="50">
        <v>0</v>
      </c>
      <c r="AK119" s="50">
        <v>49666</v>
      </c>
      <c r="AL119" s="37"/>
      <c r="AM119" s="37"/>
    </row>
    <row r="120" spans="1:39" x14ac:dyDescent="0.2">
      <c r="A120" s="5" t="s">
        <v>217</v>
      </c>
      <c r="B120" s="43">
        <v>7684811</v>
      </c>
      <c r="C120" s="56">
        <f t="shared" si="40"/>
        <v>42040.436647058828</v>
      </c>
      <c r="D120" s="56">
        <f t="shared" si="33"/>
        <v>25151.436647058828</v>
      </c>
      <c r="E120" s="46">
        <v>100604</v>
      </c>
      <c r="F120" s="43">
        <v>3451987</v>
      </c>
      <c r="G120" s="6">
        <f t="shared" si="34"/>
        <v>132768.73076923078</v>
      </c>
      <c r="H120" s="6">
        <f t="shared" si="39"/>
        <v>115879.73076923078</v>
      </c>
      <c r="I120" s="17">
        <v>463520</v>
      </c>
      <c r="J120" s="6">
        <f t="shared" si="35"/>
        <v>20583</v>
      </c>
      <c r="K120" s="6">
        <f t="shared" si="36"/>
        <v>16889</v>
      </c>
      <c r="L120" s="6">
        <v>3694</v>
      </c>
      <c r="M120" s="6">
        <v>3694</v>
      </c>
      <c r="N120" s="6">
        <v>7065</v>
      </c>
      <c r="O120" s="6">
        <v>1132</v>
      </c>
      <c r="P120" s="6">
        <v>8692</v>
      </c>
      <c r="Q120" s="6">
        <v>8692</v>
      </c>
      <c r="R120" s="17">
        <v>11170</v>
      </c>
      <c r="S120" s="6">
        <f t="shared" si="14"/>
        <v>-2478</v>
      </c>
      <c r="T120" s="6">
        <f t="shared" si="18"/>
        <v>-2478</v>
      </c>
      <c r="U120" s="6">
        <f t="shared" si="37"/>
        <v>313990</v>
      </c>
      <c r="V120" s="120">
        <v>368206</v>
      </c>
      <c r="W120" s="17">
        <v>359206</v>
      </c>
      <c r="X120" s="17">
        <v>9000</v>
      </c>
      <c r="Y120" s="17">
        <v>320853</v>
      </c>
      <c r="Z120" s="17" t="s">
        <v>188</v>
      </c>
      <c r="AA120" s="6">
        <f t="shared" si="38"/>
        <v>48022</v>
      </c>
      <c r="AB120" s="92"/>
      <c r="AC120" s="42"/>
      <c r="AD120" s="42"/>
      <c r="AE120" s="42"/>
      <c r="AF120" s="42"/>
      <c r="AG120" s="97" t="s">
        <v>151</v>
      </c>
      <c r="AH120" s="116">
        <v>228460</v>
      </c>
      <c r="AI120" s="50">
        <v>227460</v>
      </c>
      <c r="AJ120" s="50">
        <v>1000</v>
      </c>
      <c r="AK120" s="50">
        <v>376190</v>
      </c>
    </row>
    <row r="121" spans="1:39" x14ac:dyDescent="0.2">
      <c r="A121" s="5" t="s">
        <v>218</v>
      </c>
      <c r="B121" s="43">
        <v>8993439</v>
      </c>
      <c r="C121" s="56">
        <f t="shared" si="40"/>
        <v>49199.401588235298</v>
      </c>
      <c r="D121" s="56">
        <f t="shared" si="33"/>
        <v>-6284.5984117647022</v>
      </c>
      <c r="E121" s="46">
        <v>-25140</v>
      </c>
      <c r="F121" s="43">
        <v>2365649</v>
      </c>
      <c r="G121" s="6">
        <f t="shared" si="34"/>
        <v>90986.5</v>
      </c>
      <c r="H121" s="6">
        <f t="shared" si="39"/>
        <v>35502.5</v>
      </c>
      <c r="I121" s="17">
        <v>142012</v>
      </c>
      <c r="J121" s="6">
        <f t="shared" si="35"/>
        <v>56484</v>
      </c>
      <c r="K121" s="6">
        <f t="shared" si="36"/>
        <v>55484</v>
      </c>
      <c r="L121" s="6">
        <v>1000</v>
      </c>
      <c r="M121" s="6" t="s">
        <v>358</v>
      </c>
      <c r="N121" s="6">
        <v>43434</v>
      </c>
      <c r="O121" s="6">
        <v>1200</v>
      </c>
      <c r="P121" s="6">
        <v>10850</v>
      </c>
      <c r="Q121" s="6" t="s">
        <v>358</v>
      </c>
      <c r="R121" s="17">
        <v>11170</v>
      </c>
      <c r="S121" s="6">
        <f t="shared" si="14"/>
        <v>-320</v>
      </c>
      <c r="T121" s="6" t="s">
        <v>250</v>
      </c>
      <c r="U121" s="6">
        <f t="shared" si="37"/>
        <v>85000</v>
      </c>
      <c r="V121" s="120" t="s">
        <v>296</v>
      </c>
      <c r="W121" s="17" t="s">
        <v>383</v>
      </c>
      <c r="X121" s="17" t="s">
        <v>296</v>
      </c>
      <c r="Y121" s="17" t="s">
        <v>296</v>
      </c>
      <c r="Z121" s="17" t="s">
        <v>382</v>
      </c>
      <c r="AA121" s="6">
        <f t="shared" si="38"/>
        <v>13000</v>
      </c>
      <c r="AB121" s="92"/>
      <c r="AC121" s="42"/>
      <c r="AD121" s="42"/>
      <c r="AE121" s="42"/>
      <c r="AF121" s="42"/>
      <c r="AG121" s="97" t="s">
        <v>152</v>
      </c>
      <c r="AH121" s="117" t="s">
        <v>475</v>
      </c>
      <c r="AI121" s="98" t="s">
        <v>475</v>
      </c>
      <c r="AJ121" s="98" t="s">
        <v>475</v>
      </c>
      <c r="AK121" s="98" t="s">
        <v>475</v>
      </c>
    </row>
    <row r="122" spans="1:39" x14ac:dyDescent="0.2">
      <c r="A122" s="5" t="s">
        <v>219</v>
      </c>
      <c r="B122" s="43">
        <v>7945618</v>
      </c>
      <c r="C122" s="56">
        <f t="shared" si="40"/>
        <v>43467.204352941175</v>
      </c>
      <c r="D122" s="56">
        <f t="shared" si="33"/>
        <v>1202.2043529411749</v>
      </c>
      <c r="E122" s="46">
        <v>4808</v>
      </c>
      <c r="F122" s="43">
        <v>2480392</v>
      </c>
      <c r="G122" s="6">
        <f t="shared" si="34"/>
        <v>95399.692307692312</v>
      </c>
      <c r="H122" s="6">
        <f t="shared" si="39"/>
        <v>53134.692307692312</v>
      </c>
      <c r="I122" s="17">
        <v>212540</v>
      </c>
      <c r="J122" s="6">
        <f t="shared" si="35"/>
        <v>46789</v>
      </c>
      <c r="K122" s="6">
        <f t="shared" si="36"/>
        <v>42265</v>
      </c>
      <c r="L122" s="6">
        <v>4524</v>
      </c>
      <c r="M122" s="6">
        <v>4524</v>
      </c>
      <c r="N122" s="6">
        <v>31551</v>
      </c>
      <c r="O122" s="6">
        <v>1200</v>
      </c>
      <c r="P122" s="6">
        <v>9514</v>
      </c>
      <c r="Q122" s="6">
        <v>8200</v>
      </c>
      <c r="R122" s="17">
        <v>11170</v>
      </c>
      <c r="S122" s="6">
        <f t="shared" si="14"/>
        <v>-1656</v>
      </c>
      <c r="T122" s="6">
        <f t="shared" si="18"/>
        <v>-2970</v>
      </c>
      <c r="U122" s="6">
        <f t="shared" si="37"/>
        <v>384540</v>
      </c>
      <c r="V122" s="120" t="s">
        <v>296</v>
      </c>
      <c r="W122" s="17" t="s">
        <v>384</v>
      </c>
      <c r="X122" s="17" t="s">
        <v>296</v>
      </c>
      <c r="Y122" s="17" t="s">
        <v>296</v>
      </c>
      <c r="Z122" s="17" t="s">
        <v>189</v>
      </c>
      <c r="AA122" s="6">
        <f t="shared" si="38"/>
        <v>58812</v>
      </c>
      <c r="AB122" s="92"/>
      <c r="AC122" s="42"/>
      <c r="AD122" s="42"/>
      <c r="AE122" s="42"/>
      <c r="AF122" s="42"/>
      <c r="AG122" s="97" t="s">
        <v>269</v>
      </c>
      <c r="AH122" s="118">
        <v>374964</v>
      </c>
      <c r="AI122" s="46">
        <v>374964</v>
      </c>
      <c r="AJ122" s="46">
        <v>0</v>
      </c>
      <c r="AK122" s="46">
        <v>0</v>
      </c>
    </row>
    <row r="123" spans="1:39" x14ac:dyDescent="0.2">
      <c r="A123" s="8"/>
      <c r="B123" s="48"/>
      <c r="C123" s="129"/>
      <c r="D123" s="129"/>
      <c r="E123" s="48"/>
      <c r="F123" s="145"/>
      <c r="G123" s="91"/>
      <c r="H123" s="130"/>
      <c r="I123" s="22"/>
      <c r="J123" s="9"/>
      <c r="K123" s="9"/>
      <c r="L123" s="9"/>
      <c r="M123" s="9"/>
      <c r="N123" s="9"/>
      <c r="O123" s="9"/>
      <c r="P123" s="9"/>
      <c r="Q123" s="9"/>
      <c r="R123" s="18"/>
      <c r="S123" s="91"/>
      <c r="T123" s="91"/>
      <c r="U123" s="130"/>
      <c r="V123" s="18"/>
      <c r="W123" s="18"/>
      <c r="X123" s="18"/>
      <c r="Y123" s="18"/>
      <c r="Z123" s="18"/>
      <c r="AA123" s="130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31"/>
      <c r="AM123" s="131"/>
    </row>
    <row r="124" spans="1:39" x14ac:dyDescent="0.2">
      <c r="A124" s="132"/>
      <c r="B124" s="142"/>
      <c r="C124" s="134"/>
      <c r="D124" s="134"/>
      <c r="E124" s="51"/>
      <c r="F124" s="146"/>
      <c r="G124" s="91"/>
      <c r="H124" s="130"/>
      <c r="I124" s="22"/>
      <c r="J124" s="91"/>
      <c r="K124" s="91"/>
      <c r="L124" s="132"/>
      <c r="M124" s="132"/>
      <c r="N124" s="132"/>
      <c r="O124" s="132"/>
      <c r="P124" s="132"/>
      <c r="Q124" s="132"/>
      <c r="R124" s="131"/>
      <c r="S124" s="91"/>
      <c r="T124" s="91"/>
      <c r="U124" s="130"/>
      <c r="V124" s="133"/>
      <c r="W124" s="133"/>
      <c r="X124" s="133"/>
      <c r="Y124" s="133"/>
      <c r="Z124" s="133"/>
      <c r="AA124" s="130"/>
      <c r="AB124" s="133"/>
      <c r="AC124" s="133"/>
      <c r="AD124" s="133"/>
      <c r="AE124" s="133"/>
      <c r="AF124" s="133"/>
      <c r="AG124" s="135"/>
      <c r="AH124" s="135"/>
      <c r="AI124" s="135"/>
      <c r="AJ124" s="135"/>
      <c r="AK124" s="135"/>
      <c r="AL124" s="131"/>
      <c r="AM124" s="131"/>
    </row>
    <row r="125" spans="1:39" x14ac:dyDescent="0.2">
      <c r="A125" s="1" t="s">
        <v>220</v>
      </c>
      <c r="B125" s="49"/>
      <c r="C125" s="136"/>
      <c r="D125" s="136"/>
      <c r="E125" s="151"/>
      <c r="F125" s="147"/>
      <c r="G125" s="91"/>
      <c r="H125" s="130"/>
      <c r="I125" s="22"/>
      <c r="J125" s="137"/>
      <c r="K125" s="137"/>
      <c r="L125" s="2"/>
      <c r="M125" s="2"/>
      <c r="N125" s="2"/>
      <c r="O125" s="2"/>
      <c r="P125" s="2"/>
      <c r="Q125" s="2"/>
      <c r="R125" s="19"/>
      <c r="S125" s="91"/>
      <c r="T125" s="91"/>
      <c r="U125" s="130"/>
      <c r="V125" s="19"/>
      <c r="W125" s="19"/>
      <c r="X125" s="19"/>
      <c r="Y125" s="19"/>
      <c r="Z125" s="19"/>
      <c r="AA125" s="130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31"/>
      <c r="AM125" s="131"/>
    </row>
    <row r="126" spans="1:39" x14ac:dyDescent="0.2">
      <c r="A126" s="3" t="s">
        <v>498</v>
      </c>
      <c r="B126" s="105" t="s">
        <v>395</v>
      </c>
      <c r="C126" s="105" t="s">
        <v>129</v>
      </c>
      <c r="D126" s="105" t="s">
        <v>187</v>
      </c>
      <c r="E126" s="105" t="s">
        <v>388</v>
      </c>
      <c r="F126" s="107" t="s">
        <v>186</v>
      </c>
      <c r="G126" s="108" t="s">
        <v>128</v>
      </c>
      <c r="H126" s="108" t="s">
        <v>398</v>
      </c>
      <c r="I126" s="157" t="s">
        <v>390</v>
      </c>
      <c r="J126" s="111" t="s">
        <v>352</v>
      </c>
      <c r="K126" s="111" t="s">
        <v>183</v>
      </c>
      <c r="L126" s="111" t="s">
        <v>184</v>
      </c>
      <c r="M126" s="111" t="s">
        <v>184</v>
      </c>
      <c r="N126" s="111" t="s">
        <v>499</v>
      </c>
      <c r="O126" s="111" t="s">
        <v>500</v>
      </c>
      <c r="P126" s="111" t="s">
        <v>501</v>
      </c>
      <c r="Q126" s="111" t="s">
        <v>501</v>
      </c>
      <c r="R126" s="113" t="s">
        <v>125</v>
      </c>
      <c r="S126" s="113" t="s">
        <v>127</v>
      </c>
      <c r="T126" s="113" t="s">
        <v>127</v>
      </c>
      <c r="U126" s="20" t="s">
        <v>494</v>
      </c>
      <c r="V126" s="20" t="s">
        <v>291</v>
      </c>
      <c r="W126" s="20" t="s">
        <v>131</v>
      </c>
      <c r="X126" s="20" t="s">
        <v>131</v>
      </c>
      <c r="Y126" s="20" t="s">
        <v>131</v>
      </c>
      <c r="Z126" s="20" t="s">
        <v>130</v>
      </c>
      <c r="AA126" s="39" t="s">
        <v>496</v>
      </c>
      <c r="AB126" s="38" t="s">
        <v>185</v>
      </c>
      <c r="AC126" s="38" t="s">
        <v>185</v>
      </c>
      <c r="AD126" s="38" t="s">
        <v>185</v>
      </c>
      <c r="AE126" s="38" t="s">
        <v>185</v>
      </c>
      <c r="AF126" s="38" t="s">
        <v>185</v>
      </c>
      <c r="AG126" s="113" t="s">
        <v>60</v>
      </c>
      <c r="AH126" s="113" t="s">
        <v>114</v>
      </c>
      <c r="AI126" s="113" t="s">
        <v>114</v>
      </c>
      <c r="AJ126" s="113" t="s">
        <v>114</v>
      </c>
      <c r="AK126" s="113" t="s">
        <v>114</v>
      </c>
    </row>
    <row r="127" spans="1:39" x14ac:dyDescent="0.2">
      <c r="A127" s="4"/>
      <c r="B127" s="106" t="s">
        <v>215</v>
      </c>
      <c r="C127" s="106" t="s">
        <v>442</v>
      </c>
      <c r="D127" s="106" t="s">
        <v>443</v>
      </c>
      <c r="E127" s="106" t="s">
        <v>389</v>
      </c>
      <c r="F127" s="109" t="s">
        <v>216</v>
      </c>
      <c r="G127" s="110" t="s">
        <v>444</v>
      </c>
      <c r="H127" s="110" t="s">
        <v>445</v>
      </c>
      <c r="I127" s="158" t="s">
        <v>446</v>
      </c>
      <c r="J127" s="112" t="s">
        <v>448</v>
      </c>
      <c r="K127" s="112" t="s">
        <v>449</v>
      </c>
      <c r="L127" s="112" t="s">
        <v>355</v>
      </c>
      <c r="M127" s="112" t="s">
        <v>354</v>
      </c>
      <c r="N127" s="112" t="s">
        <v>502</v>
      </c>
      <c r="O127" s="112" t="s">
        <v>503</v>
      </c>
      <c r="P127" s="112" t="s">
        <v>505</v>
      </c>
      <c r="Q127" s="112" t="s">
        <v>504</v>
      </c>
      <c r="R127" s="114" t="s">
        <v>126</v>
      </c>
      <c r="S127" s="114" t="s">
        <v>450</v>
      </c>
      <c r="T127" s="114" t="s">
        <v>451</v>
      </c>
      <c r="U127" s="21" t="s">
        <v>307</v>
      </c>
      <c r="V127" s="21" t="s">
        <v>292</v>
      </c>
      <c r="W127" s="21" t="s">
        <v>293</v>
      </c>
      <c r="X127" s="21" t="s">
        <v>294</v>
      </c>
      <c r="Y127" s="21" t="s">
        <v>295</v>
      </c>
      <c r="Z127" s="148" t="s">
        <v>441</v>
      </c>
      <c r="AA127" s="40" t="s">
        <v>308</v>
      </c>
      <c r="AB127" s="41" t="s">
        <v>477</v>
      </c>
      <c r="AC127" s="41" t="s">
        <v>478</v>
      </c>
      <c r="AD127" s="41" t="s">
        <v>479</v>
      </c>
      <c r="AE127" s="41" t="s">
        <v>480</v>
      </c>
      <c r="AF127" s="41" t="s">
        <v>486</v>
      </c>
      <c r="AG127" s="115" t="s">
        <v>485</v>
      </c>
      <c r="AH127" s="115" t="s">
        <v>481</v>
      </c>
      <c r="AI127" s="115" t="s">
        <v>482</v>
      </c>
      <c r="AJ127" s="115" t="s">
        <v>483</v>
      </c>
      <c r="AK127" s="115" t="s">
        <v>484</v>
      </c>
    </row>
    <row r="128" spans="1:39" x14ac:dyDescent="0.2">
      <c r="A128" s="5" t="s">
        <v>221</v>
      </c>
      <c r="B128" s="141">
        <v>22406413</v>
      </c>
      <c r="C128" s="56">
        <f t="shared" si="40"/>
        <v>122576.25935294118</v>
      </c>
      <c r="D128" s="56">
        <f>C128-K128</f>
        <v>109888.25935294118</v>
      </c>
      <c r="E128" s="46">
        <v>439552</v>
      </c>
      <c r="F128" s="141">
        <v>5933208</v>
      </c>
      <c r="G128" s="6">
        <f t="shared" ref="G128:G129" si="41">(E$6*F128)/13</f>
        <v>228200.30769230769</v>
      </c>
      <c r="H128" s="6">
        <f>G128-K128</f>
        <v>215512.30769230769</v>
      </c>
      <c r="I128" s="17">
        <v>862048</v>
      </c>
      <c r="J128" s="6">
        <f>L128+N128+O128+P128</f>
        <v>16588</v>
      </c>
      <c r="K128" s="6">
        <f>N128+O128+P128</f>
        <v>12688</v>
      </c>
      <c r="L128" s="6">
        <v>3900</v>
      </c>
      <c r="M128" s="6">
        <v>3900</v>
      </c>
      <c r="N128" s="6">
        <v>4560</v>
      </c>
      <c r="O128" s="6">
        <v>900</v>
      </c>
      <c r="P128" s="6">
        <v>7228</v>
      </c>
      <c r="Q128" s="6">
        <v>7228</v>
      </c>
      <c r="R128" s="17">
        <v>11170</v>
      </c>
      <c r="S128" s="6">
        <f t="shared" ref="S128:S188" si="42">P128-R128</f>
        <v>-3942</v>
      </c>
      <c r="T128" s="6">
        <f t="shared" ref="T128:T188" si="43">Q128-R128</f>
        <v>-3942</v>
      </c>
      <c r="U128" s="6">
        <f t="shared" ref="U128:U129" si="44">L128*85</f>
        <v>331500</v>
      </c>
      <c r="V128" s="120" t="s">
        <v>358</v>
      </c>
      <c r="W128" s="17" t="s">
        <v>358</v>
      </c>
      <c r="X128" s="17" t="s">
        <v>358</v>
      </c>
      <c r="Y128" s="17" t="s">
        <v>358</v>
      </c>
      <c r="Z128" s="17" t="s">
        <v>190</v>
      </c>
      <c r="AA128" s="6">
        <f t="shared" ref="AA128:AA129" si="45">L128*13</f>
        <v>50700</v>
      </c>
      <c r="AB128" s="92"/>
      <c r="AC128" s="42"/>
      <c r="AD128" s="42"/>
      <c r="AE128" s="42"/>
      <c r="AF128" s="42"/>
      <c r="AG128" s="97" t="s">
        <v>270</v>
      </c>
      <c r="AH128" s="117" t="s">
        <v>475</v>
      </c>
      <c r="AI128" s="98" t="s">
        <v>475</v>
      </c>
      <c r="AJ128" s="98" t="s">
        <v>475</v>
      </c>
      <c r="AK128" s="98" t="s">
        <v>475</v>
      </c>
    </row>
    <row r="129" spans="1:39" x14ac:dyDescent="0.2">
      <c r="A129" s="5" t="s">
        <v>222</v>
      </c>
      <c r="B129" s="141">
        <v>68986659</v>
      </c>
      <c r="C129" s="56">
        <f t="shared" si="40"/>
        <v>377397.60511764709</v>
      </c>
      <c r="D129" s="56">
        <f>C129-K129</f>
        <v>323640.60511764709</v>
      </c>
      <c r="E129" s="46">
        <v>1294564</v>
      </c>
      <c r="F129" s="141">
        <v>3538334</v>
      </c>
      <c r="G129" s="6">
        <f t="shared" si="41"/>
        <v>136089.76923076922</v>
      </c>
      <c r="H129" s="6">
        <f t="shared" ref="H129" si="46">G129-K129</f>
        <v>82332.76923076922</v>
      </c>
      <c r="I129" s="17">
        <v>329332</v>
      </c>
      <c r="J129" s="6">
        <f>L129+N129+O129+P129</f>
        <v>55257</v>
      </c>
      <c r="K129" s="6">
        <f>N129+O129+P129</f>
        <v>53757</v>
      </c>
      <c r="L129" s="6">
        <v>1500</v>
      </c>
      <c r="M129" s="6" t="s">
        <v>358</v>
      </c>
      <c r="N129" s="6">
        <v>41417</v>
      </c>
      <c r="O129" s="6">
        <v>950</v>
      </c>
      <c r="P129" s="6">
        <v>11390</v>
      </c>
      <c r="Q129" s="6" t="s">
        <v>358</v>
      </c>
      <c r="R129" s="17">
        <v>11170</v>
      </c>
      <c r="S129" s="6">
        <f t="shared" si="42"/>
        <v>220</v>
      </c>
      <c r="T129" s="6" t="s">
        <v>250</v>
      </c>
      <c r="U129" s="6">
        <f t="shared" si="44"/>
        <v>127500</v>
      </c>
      <c r="V129" s="120">
        <v>2424301</v>
      </c>
      <c r="W129" s="17">
        <v>2424301</v>
      </c>
      <c r="X129" s="17" t="s">
        <v>358</v>
      </c>
      <c r="Y129" s="17" t="s">
        <v>358</v>
      </c>
      <c r="Z129" s="17" t="s">
        <v>191</v>
      </c>
      <c r="AA129" s="6">
        <f t="shared" si="45"/>
        <v>19500</v>
      </c>
      <c r="AB129" s="92">
        <v>573974</v>
      </c>
      <c r="AC129" s="42">
        <v>573974</v>
      </c>
      <c r="AD129" s="42" t="s">
        <v>358</v>
      </c>
      <c r="AE129" s="42" t="s">
        <v>358</v>
      </c>
      <c r="AF129" s="42" t="s">
        <v>171</v>
      </c>
      <c r="AG129" s="97" t="s">
        <v>271</v>
      </c>
      <c r="AH129" s="116">
        <v>932232</v>
      </c>
      <c r="AI129" s="50">
        <v>932232</v>
      </c>
      <c r="AJ129" s="50">
        <v>0</v>
      </c>
      <c r="AK129" s="50">
        <v>0</v>
      </c>
    </row>
    <row r="130" spans="1:39" x14ac:dyDescent="0.2">
      <c r="A130" s="5" t="s">
        <v>223</v>
      </c>
      <c r="B130" s="46" t="s">
        <v>358</v>
      </c>
      <c r="C130" s="46" t="s">
        <v>358</v>
      </c>
      <c r="D130" s="46" t="s">
        <v>358</v>
      </c>
      <c r="E130" s="46" t="s">
        <v>296</v>
      </c>
      <c r="F130" s="46" t="s">
        <v>358</v>
      </c>
      <c r="G130" s="6" t="s">
        <v>397</v>
      </c>
      <c r="H130" s="139" t="s">
        <v>397</v>
      </c>
      <c r="I130" s="156" t="s">
        <v>296</v>
      </c>
      <c r="J130" s="139" t="s">
        <v>248</v>
      </c>
      <c r="K130" s="139" t="s">
        <v>248</v>
      </c>
      <c r="L130" s="6" t="s">
        <v>358</v>
      </c>
      <c r="M130" s="6" t="s">
        <v>358</v>
      </c>
      <c r="N130" s="6" t="s">
        <v>358</v>
      </c>
      <c r="O130" s="6" t="s">
        <v>358</v>
      </c>
      <c r="P130" s="6" t="s">
        <v>358</v>
      </c>
      <c r="Q130" s="6" t="s">
        <v>358</v>
      </c>
      <c r="R130" s="17">
        <v>11170</v>
      </c>
      <c r="S130" s="6" t="s">
        <v>250</v>
      </c>
      <c r="T130" s="6" t="s">
        <v>250</v>
      </c>
      <c r="U130" s="6" t="s">
        <v>495</v>
      </c>
      <c r="V130" s="120">
        <v>600000</v>
      </c>
      <c r="W130" s="17">
        <v>600000</v>
      </c>
      <c r="X130" s="17">
        <v>0</v>
      </c>
      <c r="Y130" s="17">
        <v>350000</v>
      </c>
      <c r="Z130" s="17" t="s">
        <v>426</v>
      </c>
      <c r="AA130" s="6" t="s">
        <v>399</v>
      </c>
      <c r="AB130" s="94"/>
      <c r="AC130" s="17"/>
      <c r="AD130" s="17"/>
      <c r="AE130" s="17"/>
      <c r="AF130" s="17"/>
      <c r="AG130" s="97" t="s">
        <v>272</v>
      </c>
      <c r="AH130" s="116">
        <v>233500</v>
      </c>
      <c r="AI130" s="50">
        <v>233500</v>
      </c>
      <c r="AJ130" s="50">
        <v>0</v>
      </c>
      <c r="AK130" s="50">
        <v>92000</v>
      </c>
    </row>
    <row r="131" spans="1:39" x14ac:dyDescent="0.2">
      <c r="A131" s="5" t="s">
        <v>224</v>
      </c>
      <c r="B131" s="46" t="s">
        <v>358</v>
      </c>
      <c r="C131" s="46" t="s">
        <v>358</v>
      </c>
      <c r="D131" s="46" t="s">
        <v>358</v>
      </c>
      <c r="E131" s="46" t="s">
        <v>296</v>
      </c>
      <c r="F131" s="46" t="s">
        <v>358</v>
      </c>
      <c r="G131" s="6" t="s">
        <v>397</v>
      </c>
      <c r="H131" s="139" t="s">
        <v>397</v>
      </c>
      <c r="I131" s="156" t="s">
        <v>296</v>
      </c>
      <c r="J131" s="139" t="s">
        <v>248</v>
      </c>
      <c r="K131" s="139" t="s">
        <v>248</v>
      </c>
      <c r="L131" s="6" t="s">
        <v>358</v>
      </c>
      <c r="M131" s="6" t="s">
        <v>358</v>
      </c>
      <c r="N131" s="6" t="s">
        <v>358</v>
      </c>
      <c r="O131" s="6" t="s">
        <v>358</v>
      </c>
      <c r="P131" s="6" t="s">
        <v>358</v>
      </c>
      <c r="Q131" s="6" t="s">
        <v>358</v>
      </c>
      <c r="R131" s="17">
        <v>11170</v>
      </c>
      <c r="S131" s="6" t="s">
        <v>250</v>
      </c>
      <c r="T131" s="6" t="s">
        <v>250</v>
      </c>
      <c r="U131" s="6" t="s">
        <v>495</v>
      </c>
      <c r="V131" s="120">
        <v>1605370</v>
      </c>
      <c r="W131" s="17">
        <v>1605370</v>
      </c>
      <c r="X131" s="17" t="s">
        <v>358</v>
      </c>
      <c r="Y131" s="17" t="s">
        <v>358</v>
      </c>
      <c r="Z131" s="17" t="s">
        <v>192</v>
      </c>
      <c r="AA131" s="6" t="s">
        <v>399</v>
      </c>
      <c r="AB131" s="92"/>
      <c r="AC131" s="42"/>
      <c r="AD131" s="42"/>
      <c r="AE131" s="42"/>
      <c r="AF131" s="42"/>
      <c r="AG131" s="97" t="s">
        <v>273</v>
      </c>
      <c r="AH131" s="116">
        <v>712742</v>
      </c>
      <c r="AI131" s="50">
        <v>712742</v>
      </c>
      <c r="AJ131" s="50">
        <v>0</v>
      </c>
      <c r="AK131" s="50">
        <v>0</v>
      </c>
    </row>
    <row r="132" spans="1:39" x14ac:dyDescent="0.2">
      <c r="A132" s="138"/>
      <c r="B132" s="45"/>
      <c r="C132" s="129"/>
      <c r="D132" s="129"/>
      <c r="E132" s="48"/>
      <c r="F132" s="45"/>
      <c r="G132" s="91"/>
      <c r="H132" s="130"/>
      <c r="I132" s="22"/>
      <c r="J132" s="9"/>
      <c r="K132" s="9"/>
      <c r="L132" s="91"/>
      <c r="M132" s="91"/>
      <c r="N132" s="91"/>
      <c r="O132" s="91"/>
      <c r="P132" s="91"/>
      <c r="Q132" s="91"/>
      <c r="R132" s="22"/>
      <c r="S132" s="91"/>
      <c r="T132" s="91"/>
      <c r="U132" s="130"/>
      <c r="V132" s="22"/>
      <c r="W132" s="22"/>
      <c r="X132" s="22"/>
      <c r="Y132" s="22"/>
      <c r="Z132" s="22"/>
      <c r="AA132" s="130"/>
      <c r="AB132" s="93"/>
      <c r="AC132" s="93"/>
      <c r="AD132" s="93"/>
      <c r="AE132" s="93"/>
      <c r="AF132" s="93"/>
      <c r="AG132" s="31"/>
      <c r="AH132" s="99"/>
      <c r="AI132" s="99"/>
      <c r="AJ132" s="99"/>
      <c r="AK132" s="99"/>
      <c r="AL132" s="131"/>
      <c r="AM132" s="131"/>
    </row>
    <row r="133" spans="1:39" x14ac:dyDescent="0.2">
      <c r="A133" s="132"/>
      <c r="B133" s="142"/>
      <c r="C133" s="134"/>
      <c r="D133" s="134"/>
      <c r="E133" s="51"/>
      <c r="F133" s="146"/>
      <c r="G133" s="91"/>
      <c r="H133" s="130"/>
      <c r="I133" s="22"/>
      <c r="J133" s="91"/>
      <c r="K133" s="91"/>
      <c r="L133" s="132"/>
      <c r="M133" s="132"/>
      <c r="N133" s="132"/>
      <c r="O133" s="132"/>
      <c r="P133" s="132"/>
      <c r="Q133" s="132"/>
      <c r="R133" s="131"/>
      <c r="S133" s="91"/>
      <c r="T133" s="91"/>
      <c r="U133" s="130"/>
      <c r="V133" s="133"/>
      <c r="W133" s="133"/>
      <c r="X133" s="133"/>
      <c r="Y133" s="133"/>
      <c r="Z133" s="133"/>
      <c r="AA133" s="130"/>
      <c r="AB133" s="133"/>
      <c r="AC133" s="133"/>
      <c r="AD133" s="133"/>
      <c r="AE133" s="133"/>
      <c r="AF133" s="133"/>
      <c r="AG133" s="135"/>
      <c r="AH133" s="135"/>
      <c r="AI133" s="135"/>
      <c r="AJ133" s="135"/>
      <c r="AK133" s="135"/>
      <c r="AL133" s="131"/>
      <c r="AM133" s="131"/>
    </row>
    <row r="134" spans="1:39" s="131" customFormat="1" x14ac:dyDescent="0.2">
      <c r="A134" s="1" t="s">
        <v>225</v>
      </c>
      <c r="B134" s="49"/>
      <c r="C134" s="136"/>
      <c r="D134" s="136"/>
      <c r="E134" s="151"/>
      <c r="F134" s="147"/>
      <c r="G134" s="91"/>
      <c r="H134" s="130"/>
      <c r="I134" s="22"/>
      <c r="J134" s="137"/>
      <c r="K134" s="137"/>
      <c r="L134" s="2"/>
      <c r="M134" s="2"/>
      <c r="N134" s="2"/>
      <c r="O134" s="2"/>
      <c r="P134" s="2"/>
      <c r="Q134" s="2"/>
      <c r="R134" s="19"/>
      <c r="S134" s="91"/>
      <c r="T134" s="91"/>
      <c r="U134" s="130"/>
      <c r="V134" s="19"/>
      <c r="W134" s="19"/>
      <c r="X134" s="19"/>
      <c r="Y134" s="19"/>
      <c r="Z134" s="19"/>
      <c r="AA134" s="130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9" s="131" customFormat="1" x14ac:dyDescent="0.2">
      <c r="A135" s="3" t="s">
        <v>498</v>
      </c>
      <c r="B135" s="105" t="s">
        <v>395</v>
      </c>
      <c r="C135" s="105" t="s">
        <v>129</v>
      </c>
      <c r="D135" s="105" t="s">
        <v>187</v>
      </c>
      <c r="E135" s="105" t="s">
        <v>388</v>
      </c>
      <c r="F135" s="107" t="s">
        <v>186</v>
      </c>
      <c r="G135" s="108" t="s">
        <v>128</v>
      </c>
      <c r="H135" s="108" t="s">
        <v>398</v>
      </c>
      <c r="I135" s="157" t="s">
        <v>390</v>
      </c>
      <c r="J135" s="111" t="s">
        <v>352</v>
      </c>
      <c r="K135" s="111" t="s">
        <v>183</v>
      </c>
      <c r="L135" s="111" t="s">
        <v>184</v>
      </c>
      <c r="M135" s="111" t="s">
        <v>184</v>
      </c>
      <c r="N135" s="111" t="s">
        <v>499</v>
      </c>
      <c r="O135" s="111" t="s">
        <v>500</v>
      </c>
      <c r="P135" s="111" t="s">
        <v>501</v>
      </c>
      <c r="Q135" s="111" t="s">
        <v>501</v>
      </c>
      <c r="R135" s="113" t="s">
        <v>125</v>
      </c>
      <c r="S135" s="113" t="s">
        <v>127</v>
      </c>
      <c r="T135" s="113" t="s">
        <v>127</v>
      </c>
      <c r="U135" s="20" t="s">
        <v>494</v>
      </c>
      <c r="V135" s="20" t="s">
        <v>291</v>
      </c>
      <c r="W135" s="20" t="s">
        <v>131</v>
      </c>
      <c r="X135" s="20" t="s">
        <v>131</v>
      </c>
      <c r="Y135" s="20" t="s">
        <v>131</v>
      </c>
      <c r="Z135" s="20" t="s">
        <v>130</v>
      </c>
      <c r="AA135" s="39" t="s">
        <v>496</v>
      </c>
      <c r="AB135" s="38" t="s">
        <v>185</v>
      </c>
      <c r="AC135" s="38" t="s">
        <v>185</v>
      </c>
      <c r="AD135" s="38" t="s">
        <v>185</v>
      </c>
      <c r="AE135" s="38" t="s">
        <v>185</v>
      </c>
      <c r="AF135" s="38" t="s">
        <v>185</v>
      </c>
      <c r="AG135" s="113" t="s">
        <v>60</v>
      </c>
      <c r="AH135" s="113" t="s">
        <v>114</v>
      </c>
      <c r="AI135" s="113" t="s">
        <v>114</v>
      </c>
      <c r="AJ135" s="113" t="s">
        <v>114</v>
      </c>
      <c r="AK135" s="113" t="s">
        <v>114</v>
      </c>
      <c r="AL135" s="37"/>
      <c r="AM135" s="37"/>
    </row>
    <row r="136" spans="1:39" s="131" customFormat="1" x14ac:dyDescent="0.2">
      <c r="A136" s="4"/>
      <c r="B136" s="106" t="s">
        <v>215</v>
      </c>
      <c r="C136" s="106" t="s">
        <v>442</v>
      </c>
      <c r="D136" s="106" t="s">
        <v>443</v>
      </c>
      <c r="E136" s="106" t="s">
        <v>389</v>
      </c>
      <c r="F136" s="109" t="s">
        <v>216</v>
      </c>
      <c r="G136" s="110" t="s">
        <v>444</v>
      </c>
      <c r="H136" s="110" t="s">
        <v>445</v>
      </c>
      <c r="I136" s="158" t="s">
        <v>446</v>
      </c>
      <c r="J136" s="112" t="s">
        <v>448</v>
      </c>
      <c r="K136" s="112" t="s">
        <v>449</v>
      </c>
      <c r="L136" s="112" t="s">
        <v>355</v>
      </c>
      <c r="M136" s="112" t="s">
        <v>354</v>
      </c>
      <c r="N136" s="112" t="s">
        <v>502</v>
      </c>
      <c r="O136" s="112" t="s">
        <v>503</v>
      </c>
      <c r="P136" s="112" t="s">
        <v>505</v>
      </c>
      <c r="Q136" s="112" t="s">
        <v>504</v>
      </c>
      <c r="R136" s="114" t="s">
        <v>126</v>
      </c>
      <c r="S136" s="114" t="s">
        <v>450</v>
      </c>
      <c r="T136" s="114" t="s">
        <v>451</v>
      </c>
      <c r="U136" s="21" t="s">
        <v>307</v>
      </c>
      <c r="V136" s="21" t="s">
        <v>292</v>
      </c>
      <c r="W136" s="21" t="s">
        <v>293</v>
      </c>
      <c r="X136" s="21" t="s">
        <v>294</v>
      </c>
      <c r="Y136" s="21" t="s">
        <v>295</v>
      </c>
      <c r="Z136" s="148" t="s">
        <v>441</v>
      </c>
      <c r="AA136" s="40" t="s">
        <v>308</v>
      </c>
      <c r="AB136" s="41" t="s">
        <v>477</v>
      </c>
      <c r="AC136" s="41" t="s">
        <v>478</v>
      </c>
      <c r="AD136" s="41" t="s">
        <v>479</v>
      </c>
      <c r="AE136" s="41" t="s">
        <v>480</v>
      </c>
      <c r="AF136" s="41" t="s">
        <v>486</v>
      </c>
      <c r="AG136" s="115" t="s">
        <v>485</v>
      </c>
      <c r="AH136" s="115" t="s">
        <v>481</v>
      </c>
      <c r="AI136" s="115" t="s">
        <v>482</v>
      </c>
      <c r="AJ136" s="115" t="s">
        <v>483</v>
      </c>
      <c r="AK136" s="115" t="s">
        <v>484</v>
      </c>
      <c r="AL136" s="37"/>
      <c r="AM136" s="37"/>
    </row>
    <row r="137" spans="1:39" x14ac:dyDescent="0.2">
      <c r="A137" s="5" t="s">
        <v>226</v>
      </c>
      <c r="B137" s="141">
        <v>5918151</v>
      </c>
      <c r="C137" s="56">
        <f t="shared" si="40"/>
        <v>32375.767235294123</v>
      </c>
      <c r="D137" s="56">
        <f t="shared" ref="D137:D143" si="47">C137-K137</f>
        <v>12344.767235294123</v>
      </c>
      <c r="E137" s="46">
        <v>49380</v>
      </c>
      <c r="F137" s="141">
        <v>1967989</v>
      </c>
      <c r="G137" s="6">
        <f t="shared" ref="G137:G149" si="48">(E$6*F137)/13</f>
        <v>75691.88461538461</v>
      </c>
      <c r="H137" s="6">
        <f t="shared" ref="H137:H149" si="49">G137-K137</f>
        <v>55660.88461538461</v>
      </c>
      <c r="I137" s="17">
        <v>222644</v>
      </c>
      <c r="J137" s="6">
        <f t="shared" ref="J137:J143" si="50">L137+N137+O137+P137</f>
        <v>22551</v>
      </c>
      <c r="K137" s="6">
        <f t="shared" ref="K137:K143" si="51">N137+O137+P137</f>
        <v>20031</v>
      </c>
      <c r="L137" s="6">
        <v>2520</v>
      </c>
      <c r="M137" s="6">
        <v>3152</v>
      </c>
      <c r="N137" s="6">
        <v>9545</v>
      </c>
      <c r="O137" s="6">
        <v>900</v>
      </c>
      <c r="P137" s="6">
        <v>9586</v>
      </c>
      <c r="Q137" s="6">
        <v>11134</v>
      </c>
      <c r="R137" s="17">
        <v>11170</v>
      </c>
      <c r="S137" s="6">
        <f t="shared" si="42"/>
        <v>-1584</v>
      </c>
      <c r="T137" s="6">
        <f t="shared" si="43"/>
        <v>-36</v>
      </c>
      <c r="U137" s="6">
        <f t="shared" ref="U137:U149" si="52">L137*85</f>
        <v>214200</v>
      </c>
      <c r="V137" s="120">
        <v>375000</v>
      </c>
      <c r="W137" s="17">
        <v>375000</v>
      </c>
      <c r="X137" s="17" t="s">
        <v>358</v>
      </c>
      <c r="Y137" s="17">
        <v>90000</v>
      </c>
      <c r="Z137" s="17" t="s">
        <v>427</v>
      </c>
      <c r="AA137" s="6">
        <f t="shared" ref="AA137:AA149" si="53">L137*13</f>
        <v>32760</v>
      </c>
      <c r="AB137" s="92"/>
      <c r="AC137" s="42"/>
      <c r="AD137" s="42"/>
      <c r="AE137" s="42"/>
      <c r="AF137" s="42"/>
      <c r="AG137" s="97" t="s">
        <v>274</v>
      </c>
      <c r="AH137" s="116">
        <v>234000</v>
      </c>
      <c r="AI137" s="50">
        <v>229500</v>
      </c>
      <c r="AJ137" s="50">
        <v>4500</v>
      </c>
      <c r="AK137" s="50">
        <v>208500</v>
      </c>
    </row>
    <row r="138" spans="1:39" x14ac:dyDescent="0.2">
      <c r="A138" s="5" t="s">
        <v>227</v>
      </c>
      <c r="B138" s="141">
        <v>5803970</v>
      </c>
      <c r="C138" s="56">
        <f t="shared" si="40"/>
        <v>31751.130000000005</v>
      </c>
      <c r="D138" s="56">
        <f t="shared" si="47"/>
        <v>13701.130000000005</v>
      </c>
      <c r="E138" s="46">
        <v>54804</v>
      </c>
      <c r="F138" s="141">
        <v>1356661</v>
      </c>
      <c r="G138" s="6">
        <f t="shared" si="48"/>
        <v>52179.269230769234</v>
      </c>
      <c r="H138" s="6">
        <f t="shared" si="49"/>
        <v>34129.269230769234</v>
      </c>
      <c r="I138" s="17">
        <v>136516</v>
      </c>
      <c r="J138" s="6">
        <f t="shared" si="50"/>
        <v>20760</v>
      </c>
      <c r="K138" s="6">
        <f t="shared" si="51"/>
        <v>18050</v>
      </c>
      <c r="L138" s="6">
        <v>2710</v>
      </c>
      <c r="M138" s="6">
        <v>2710</v>
      </c>
      <c r="N138" s="6">
        <v>8558</v>
      </c>
      <c r="O138" s="6">
        <v>1020</v>
      </c>
      <c r="P138" s="6">
        <v>8472</v>
      </c>
      <c r="Q138" s="6">
        <v>8472</v>
      </c>
      <c r="R138" s="17">
        <v>11170</v>
      </c>
      <c r="S138" s="6">
        <f t="shared" si="42"/>
        <v>-2698</v>
      </c>
      <c r="T138" s="6">
        <f t="shared" si="43"/>
        <v>-2698</v>
      </c>
      <c r="U138" s="6">
        <f t="shared" si="52"/>
        <v>230350</v>
      </c>
      <c r="V138" s="120">
        <v>352800</v>
      </c>
      <c r="W138" s="17">
        <v>350000</v>
      </c>
      <c r="X138" s="17">
        <v>2800</v>
      </c>
      <c r="Y138" s="17">
        <v>265000</v>
      </c>
      <c r="Z138" s="17" t="s">
        <v>193</v>
      </c>
      <c r="AA138" s="6">
        <f t="shared" si="53"/>
        <v>35230</v>
      </c>
      <c r="AB138" s="92"/>
      <c r="AC138" s="42"/>
      <c r="AD138" s="42"/>
      <c r="AE138" s="42"/>
      <c r="AF138" s="42"/>
      <c r="AG138" s="97" t="s">
        <v>275</v>
      </c>
      <c r="AH138" s="116">
        <v>185840</v>
      </c>
      <c r="AI138" s="50">
        <v>185840</v>
      </c>
      <c r="AJ138" s="50">
        <v>0</v>
      </c>
      <c r="AK138" s="50">
        <v>20000</v>
      </c>
    </row>
    <row r="139" spans="1:39" x14ac:dyDescent="0.2">
      <c r="A139" s="5" t="s">
        <v>228</v>
      </c>
      <c r="B139" s="141">
        <v>5121624</v>
      </c>
      <c r="C139" s="56">
        <f t="shared" si="40"/>
        <v>28018.296000000002</v>
      </c>
      <c r="D139" s="56">
        <f t="shared" si="47"/>
        <v>8920.2960000000021</v>
      </c>
      <c r="E139" s="46">
        <v>35680</v>
      </c>
      <c r="F139" s="141">
        <v>889105</v>
      </c>
      <c r="G139" s="6">
        <f t="shared" si="48"/>
        <v>34196.346153846156</v>
      </c>
      <c r="H139" s="6">
        <f t="shared" si="49"/>
        <v>15098.346153846156</v>
      </c>
      <c r="I139" s="17">
        <v>60392</v>
      </c>
      <c r="J139" s="6">
        <f t="shared" si="50"/>
        <v>22342</v>
      </c>
      <c r="K139" s="6">
        <f t="shared" si="51"/>
        <v>19098</v>
      </c>
      <c r="L139" s="6">
        <v>3244</v>
      </c>
      <c r="M139" s="6">
        <v>3822</v>
      </c>
      <c r="N139" s="6">
        <v>10164</v>
      </c>
      <c r="O139" s="6">
        <v>1140</v>
      </c>
      <c r="P139" s="6">
        <v>7794</v>
      </c>
      <c r="Q139" s="6">
        <v>6390</v>
      </c>
      <c r="R139" s="17">
        <v>11170</v>
      </c>
      <c r="S139" s="6">
        <f t="shared" si="42"/>
        <v>-3376</v>
      </c>
      <c r="T139" s="6">
        <f t="shared" si="43"/>
        <v>-4780</v>
      </c>
      <c r="U139" s="6">
        <f t="shared" si="52"/>
        <v>275740</v>
      </c>
      <c r="V139" s="120">
        <v>364200</v>
      </c>
      <c r="W139" s="17">
        <v>363000</v>
      </c>
      <c r="X139" s="17">
        <v>1200</v>
      </c>
      <c r="Y139" s="17">
        <v>116000</v>
      </c>
      <c r="Z139" s="17" t="s">
        <v>194</v>
      </c>
      <c r="AA139" s="6">
        <f t="shared" si="53"/>
        <v>42172</v>
      </c>
      <c r="AB139" s="92"/>
      <c r="AC139" s="42"/>
      <c r="AD139" s="42"/>
      <c r="AE139" s="42"/>
      <c r="AF139" s="42"/>
      <c r="AG139" s="97" t="s">
        <v>18</v>
      </c>
      <c r="AH139" s="116">
        <v>185702</v>
      </c>
      <c r="AI139" s="50">
        <v>185402</v>
      </c>
      <c r="AJ139" s="50">
        <v>300</v>
      </c>
      <c r="AK139" s="50">
        <v>340500</v>
      </c>
    </row>
    <row r="140" spans="1:39" x14ac:dyDescent="0.2">
      <c r="A140" s="7" t="s">
        <v>229</v>
      </c>
      <c r="B140" s="141">
        <v>6005677</v>
      </c>
      <c r="C140" s="56">
        <f t="shared" si="40"/>
        <v>32854.585941176476</v>
      </c>
      <c r="D140" s="56">
        <f t="shared" si="47"/>
        <v>13640.585941176476</v>
      </c>
      <c r="E140" s="46">
        <v>54564</v>
      </c>
      <c r="F140" s="141">
        <v>1420489</v>
      </c>
      <c r="G140" s="6">
        <f t="shared" si="48"/>
        <v>54634.192307692305</v>
      </c>
      <c r="H140" s="6">
        <f t="shared" si="49"/>
        <v>35420.192307692305</v>
      </c>
      <c r="I140" s="17">
        <v>141680</v>
      </c>
      <c r="J140" s="6">
        <f t="shared" si="50"/>
        <v>21151</v>
      </c>
      <c r="K140" s="6">
        <f t="shared" si="51"/>
        <v>19214</v>
      </c>
      <c r="L140" s="6">
        <v>1937</v>
      </c>
      <c r="M140" s="6">
        <v>3085</v>
      </c>
      <c r="N140" s="6">
        <v>7482</v>
      </c>
      <c r="O140" s="6">
        <v>1004</v>
      </c>
      <c r="P140" s="6">
        <v>10728</v>
      </c>
      <c r="Q140" s="6">
        <v>10728</v>
      </c>
      <c r="R140" s="17">
        <v>11170</v>
      </c>
      <c r="S140" s="6">
        <f t="shared" si="42"/>
        <v>-442</v>
      </c>
      <c r="T140" s="6">
        <f t="shared" si="43"/>
        <v>-442</v>
      </c>
      <c r="U140" s="6">
        <f t="shared" si="52"/>
        <v>164645</v>
      </c>
      <c r="V140" s="120">
        <v>325000</v>
      </c>
      <c r="W140" s="17">
        <v>325000</v>
      </c>
      <c r="X140" s="17">
        <v>0</v>
      </c>
      <c r="Y140" s="17">
        <v>330000</v>
      </c>
      <c r="Z140" s="17" t="s">
        <v>195</v>
      </c>
      <c r="AA140" s="6">
        <f t="shared" si="53"/>
        <v>25181</v>
      </c>
      <c r="AB140" s="92"/>
      <c r="AC140" s="42"/>
      <c r="AD140" s="42"/>
      <c r="AE140" s="42"/>
      <c r="AF140" s="42"/>
      <c r="AG140" s="97" t="s">
        <v>19</v>
      </c>
      <c r="AH140" s="116">
        <v>394580</v>
      </c>
      <c r="AI140" s="50">
        <v>394580</v>
      </c>
      <c r="AJ140" s="50">
        <v>0</v>
      </c>
      <c r="AK140" s="50">
        <v>123645</v>
      </c>
    </row>
    <row r="141" spans="1:39" x14ac:dyDescent="0.2">
      <c r="A141" s="5" t="s">
        <v>230</v>
      </c>
      <c r="B141" s="141">
        <v>4388863</v>
      </c>
      <c r="C141" s="56">
        <f t="shared" si="40"/>
        <v>24009.66229411765</v>
      </c>
      <c r="D141" s="56">
        <f t="shared" si="47"/>
        <v>4773.6622941176502</v>
      </c>
      <c r="E141" s="46">
        <v>19096</v>
      </c>
      <c r="F141" s="141">
        <v>2147234</v>
      </c>
      <c r="G141" s="6">
        <f t="shared" si="48"/>
        <v>82585.923076923078</v>
      </c>
      <c r="H141" s="6">
        <f t="shared" si="49"/>
        <v>63349.923076923078</v>
      </c>
      <c r="I141" s="17">
        <v>253400</v>
      </c>
      <c r="J141" s="6">
        <f t="shared" si="50"/>
        <v>20556</v>
      </c>
      <c r="K141" s="6">
        <f t="shared" si="51"/>
        <v>19236</v>
      </c>
      <c r="L141" s="6">
        <v>1320</v>
      </c>
      <c r="M141" s="6" t="s">
        <v>358</v>
      </c>
      <c r="N141" s="6">
        <v>10024</v>
      </c>
      <c r="O141" s="6">
        <v>1000</v>
      </c>
      <c r="P141" s="6">
        <v>8212</v>
      </c>
      <c r="Q141" s="6" t="s">
        <v>358</v>
      </c>
      <c r="R141" s="17">
        <v>11170</v>
      </c>
      <c r="S141" s="6">
        <f t="shared" si="42"/>
        <v>-2958</v>
      </c>
      <c r="T141" s="6" t="s">
        <v>250</v>
      </c>
      <c r="U141" s="6">
        <f t="shared" si="52"/>
        <v>112200</v>
      </c>
      <c r="V141" s="120">
        <v>325600</v>
      </c>
      <c r="W141" s="17">
        <v>325000</v>
      </c>
      <c r="X141" s="17">
        <v>600</v>
      </c>
      <c r="Y141" s="17">
        <v>133000</v>
      </c>
      <c r="Z141" s="17" t="s">
        <v>196</v>
      </c>
      <c r="AA141" s="6">
        <f t="shared" si="53"/>
        <v>17160</v>
      </c>
      <c r="AB141" s="92"/>
      <c r="AC141" s="42"/>
      <c r="AD141" s="42"/>
      <c r="AE141" s="42"/>
      <c r="AF141" s="42"/>
      <c r="AG141" s="97" t="s">
        <v>20</v>
      </c>
      <c r="AH141" s="116">
        <v>163909</v>
      </c>
      <c r="AI141" s="50">
        <v>163909</v>
      </c>
      <c r="AJ141" s="50">
        <v>0</v>
      </c>
      <c r="AK141" s="50">
        <v>180500</v>
      </c>
    </row>
    <row r="142" spans="1:39" x14ac:dyDescent="0.2">
      <c r="A142" s="5" t="s">
        <v>231</v>
      </c>
      <c r="B142" s="141">
        <v>6461894</v>
      </c>
      <c r="C142" s="56">
        <f t="shared" si="40"/>
        <v>35350.361294117647</v>
      </c>
      <c r="D142" s="56">
        <f t="shared" si="47"/>
        <v>18039.361294117647</v>
      </c>
      <c r="E142" s="46">
        <v>72156</v>
      </c>
      <c r="F142" s="141">
        <v>1781729</v>
      </c>
      <c r="G142" s="6">
        <f t="shared" si="48"/>
        <v>68528.038461538468</v>
      </c>
      <c r="H142" s="6">
        <f t="shared" si="49"/>
        <v>51217.038461538468</v>
      </c>
      <c r="I142" s="17">
        <v>204868</v>
      </c>
      <c r="J142" s="6">
        <f t="shared" si="50"/>
        <v>19469</v>
      </c>
      <c r="K142" s="6">
        <f t="shared" si="51"/>
        <v>17311</v>
      </c>
      <c r="L142" s="6">
        <v>2158</v>
      </c>
      <c r="M142" s="6">
        <v>2498</v>
      </c>
      <c r="N142" s="6">
        <v>8684</v>
      </c>
      <c r="O142" s="6">
        <v>900</v>
      </c>
      <c r="P142" s="6">
        <v>7727</v>
      </c>
      <c r="Q142" s="6">
        <v>6880</v>
      </c>
      <c r="R142" s="17">
        <v>11170</v>
      </c>
      <c r="S142" s="6">
        <f t="shared" si="42"/>
        <v>-3443</v>
      </c>
      <c r="T142" s="6">
        <f t="shared" si="43"/>
        <v>-4290</v>
      </c>
      <c r="U142" s="6">
        <f t="shared" si="52"/>
        <v>183430</v>
      </c>
      <c r="V142" s="120">
        <v>360517</v>
      </c>
      <c r="W142" s="17">
        <v>360517</v>
      </c>
      <c r="X142" s="17">
        <v>0</v>
      </c>
      <c r="Y142" s="17">
        <v>90000</v>
      </c>
      <c r="Z142" s="17" t="s">
        <v>88</v>
      </c>
      <c r="AA142" s="6">
        <f t="shared" si="53"/>
        <v>28054</v>
      </c>
      <c r="AB142" s="92"/>
      <c r="AC142" s="42"/>
      <c r="AD142" s="42"/>
      <c r="AE142" s="42"/>
      <c r="AF142" s="42"/>
      <c r="AG142" s="97" t="s">
        <v>21</v>
      </c>
      <c r="AH142" s="116">
        <v>200011</v>
      </c>
      <c r="AI142" s="50">
        <v>200011</v>
      </c>
      <c r="AJ142" s="50">
        <v>0</v>
      </c>
      <c r="AK142" s="50">
        <v>59666</v>
      </c>
    </row>
    <row r="143" spans="1:39" s="131" customFormat="1" x14ac:dyDescent="0.2">
      <c r="A143" s="5" t="s">
        <v>232</v>
      </c>
      <c r="B143" s="141">
        <v>5288232</v>
      </c>
      <c r="C143" s="56">
        <f t="shared" si="40"/>
        <v>28929.739764705886</v>
      </c>
      <c r="D143" s="56">
        <f t="shared" si="47"/>
        <v>9373.739764705886</v>
      </c>
      <c r="E143" s="46">
        <v>37496</v>
      </c>
      <c r="F143" s="141">
        <v>1596949</v>
      </c>
      <c r="G143" s="6">
        <f t="shared" si="48"/>
        <v>61421.115384615383</v>
      </c>
      <c r="H143" s="6">
        <f t="shared" si="49"/>
        <v>41865.115384615383</v>
      </c>
      <c r="I143" s="17">
        <v>167460</v>
      </c>
      <c r="J143" s="6">
        <f t="shared" si="50"/>
        <v>24120</v>
      </c>
      <c r="K143" s="6">
        <f t="shared" si="51"/>
        <v>19556</v>
      </c>
      <c r="L143" s="6">
        <v>4564</v>
      </c>
      <c r="M143" s="6" t="s">
        <v>358</v>
      </c>
      <c r="N143" s="6">
        <v>9346</v>
      </c>
      <c r="O143" s="6">
        <v>1380</v>
      </c>
      <c r="P143" s="6">
        <v>8830</v>
      </c>
      <c r="Q143" s="6" t="s">
        <v>358</v>
      </c>
      <c r="R143" s="17">
        <v>11170</v>
      </c>
      <c r="S143" s="6">
        <f t="shared" si="42"/>
        <v>-2340</v>
      </c>
      <c r="T143" s="6" t="s">
        <v>250</v>
      </c>
      <c r="U143" s="6">
        <f t="shared" si="52"/>
        <v>387940</v>
      </c>
      <c r="V143" s="120">
        <v>300000</v>
      </c>
      <c r="W143" s="17">
        <v>300000</v>
      </c>
      <c r="X143" s="17">
        <v>0</v>
      </c>
      <c r="Y143" s="17">
        <v>76000</v>
      </c>
      <c r="Z143" s="17" t="s">
        <v>89</v>
      </c>
      <c r="AA143" s="6">
        <f t="shared" si="53"/>
        <v>59332</v>
      </c>
      <c r="AB143" s="92"/>
      <c r="AC143" s="42"/>
      <c r="AD143" s="42"/>
      <c r="AE143" s="42"/>
      <c r="AF143" s="42"/>
      <c r="AG143" s="97" t="s">
        <v>22</v>
      </c>
      <c r="AH143" s="116">
        <v>248375</v>
      </c>
      <c r="AI143" s="50">
        <v>248375</v>
      </c>
      <c r="AJ143" s="50">
        <v>0</v>
      </c>
      <c r="AK143" s="50">
        <v>53000</v>
      </c>
      <c r="AL143" s="37"/>
      <c r="AM143" s="37"/>
    </row>
    <row r="144" spans="1:39" s="131" customFormat="1" x14ac:dyDescent="0.2">
      <c r="A144" s="5" t="s">
        <v>233</v>
      </c>
      <c r="B144" s="6"/>
      <c r="C144" s="56"/>
      <c r="D144" s="56"/>
      <c r="E144" s="46"/>
      <c r="F144" s="6"/>
      <c r="G144" s="6"/>
      <c r="H144" s="6"/>
      <c r="I144" s="17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120"/>
      <c r="W144" s="6"/>
      <c r="X144" s="6"/>
      <c r="Y144" s="6"/>
      <c r="Z144" s="6"/>
      <c r="AA144" s="6"/>
      <c r="AB144" s="94"/>
      <c r="AC144" s="6"/>
      <c r="AD144" s="6"/>
      <c r="AE144" s="6"/>
      <c r="AF144" s="6"/>
      <c r="AG144" s="95"/>
      <c r="AH144" s="119"/>
      <c r="AI144" s="6"/>
      <c r="AJ144" s="6"/>
      <c r="AK144" s="6"/>
      <c r="AL144" s="37"/>
      <c r="AM144" s="37"/>
    </row>
    <row r="145" spans="1:39" s="131" customFormat="1" x14ac:dyDescent="0.2">
      <c r="A145" s="5" t="s">
        <v>234</v>
      </c>
      <c r="B145" s="141">
        <v>6388432</v>
      </c>
      <c r="C145" s="56">
        <f t="shared" si="40"/>
        <v>34948.480941176473</v>
      </c>
      <c r="D145" s="56">
        <f>C145-K145</f>
        <v>9615.4809411764727</v>
      </c>
      <c r="E145" s="46">
        <v>38460</v>
      </c>
      <c r="F145" s="141">
        <v>1674153</v>
      </c>
      <c r="G145" s="6">
        <f t="shared" si="48"/>
        <v>64390.5</v>
      </c>
      <c r="H145" s="6">
        <f t="shared" si="49"/>
        <v>39057.5</v>
      </c>
      <c r="I145" s="17">
        <v>156232</v>
      </c>
      <c r="J145" s="6">
        <f>L145+N145+O145+P145</f>
        <v>30536</v>
      </c>
      <c r="K145" s="6">
        <f>N145+O145+P145</f>
        <v>25333</v>
      </c>
      <c r="L145" s="6">
        <v>5203</v>
      </c>
      <c r="M145" s="6" t="s">
        <v>358</v>
      </c>
      <c r="N145" s="6">
        <v>13153</v>
      </c>
      <c r="O145" s="6">
        <v>1540</v>
      </c>
      <c r="P145" s="6">
        <v>10640</v>
      </c>
      <c r="Q145" s="6" t="s">
        <v>358</v>
      </c>
      <c r="R145" s="17">
        <v>11170</v>
      </c>
      <c r="S145" s="6">
        <f t="shared" si="42"/>
        <v>-530</v>
      </c>
      <c r="T145" s="6" t="s">
        <v>250</v>
      </c>
      <c r="U145" s="6">
        <f t="shared" si="52"/>
        <v>442255</v>
      </c>
      <c r="V145" s="120">
        <v>410000</v>
      </c>
      <c r="W145" s="17">
        <v>410000</v>
      </c>
      <c r="X145" s="17">
        <v>0</v>
      </c>
      <c r="Y145" s="17">
        <v>421826</v>
      </c>
      <c r="Z145" s="17" t="s">
        <v>90</v>
      </c>
      <c r="AA145" s="6">
        <f t="shared" si="53"/>
        <v>67639</v>
      </c>
      <c r="AB145" s="92"/>
      <c r="AC145" s="42"/>
      <c r="AD145" s="42"/>
      <c r="AE145" s="42"/>
      <c r="AF145" s="42"/>
      <c r="AG145" s="97" t="s">
        <v>23</v>
      </c>
      <c r="AH145" s="116">
        <v>193800</v>
      </c>
      <c r="AI145" s="50">
        <v>193800</v>
      </c>
      <c r="AJ145" s="50">
        <v>0</v>
      </c>
      <c r="AK145" s="50">
        <v>336380</v>
      </c>
      <c r="AL145" s="37"/>
      <c r="AM145" s="37"/>
    </row>
    <row r="146" spans="1:39" x14ac:dyDescent="0.2">
      <c r="A146" s="5" t="s">
        <v>235</v>
      </c>
      <c r="B146" s="141">
        <v>7150133</v>
      </c>
      <c r="C146" s="56">
        <f t="shared" si="40"/>
        <v>39115.433470588236</v>
      </c>
      <c r="D146" s="56">
        <f>C146-K146</f>
        <v>14987.433470588236</v>
      </c>
      <c r="E146" s="46">
        <v>59948</v>
      </c>
      <c r="F146" s="141">
        <v>1737631</v>
      </c>
      <c r="G146" s="6">
        <f t="shared" si="48"/>
        <v>66831.961538461532</v>
      </c>
      <c r="H146" s="6">
        <f t="shared" si="49"/>
        <v>42703.961538461532</v>
      </c>
      <c r="I146" s="17">
        <v>170816</v>
      </c>
      <c r="J146" s="6">
        <f>L146+N146+O146+P146</f>
        <v>27360</v>
      </c>
      <c r="K146" s="6">
        <f>N146+O146+P146</f>
        <v>24128</v>
      </c>
      <c r="L146" s="6">
        <v>3232</v>
      </c>
      <c r="M146" s="6">
        <v>3232</v>
      </c>
      <c r="N146" s="6">
        <v>12422</v>
      </c>
      <c r="O146" s="6">
        <v>1400</v>
      </c>
      <c r="P146" s="6">
        <v>10306</v>
      </c>
      <c r="Q146" s="6">
        <v>9346</v>
      </c>
      <c r="R146" s="17">
        <v>11170</v>
      </c>
      <c r="S146" s="6">
        <f t="shared" si="42"/>
        <v>-864</v>
      </c>
      <c r="T146" s="6">
        <f t="shared" si="43"/>
        <v>-1824</v>
      </c>
      <c r="U146" s="6">
        <f t="shared" si="52"/>
        <v>274720</v>
      </c>
      <c r="V146" s="120">
        <v>423000</v>
      </c>
      <c r="W146" s="17">
        <v>420000</v>
      </c>
      <c r="X146" s="17">
        <v>3000</v>
      </c>
      <c r="Y146" s="17">
        <v>205000</v>
      </c>
      <c r="Z146" s="17" t="s">
        <v>91</v>
      </c>
      <c r="AA146" s="6">
        <f t="shared" si="53"/>
        <v>42016</v>
      </c>
      <c r="AB146" s="92"/>
      <c r="AC146" s="42"/>
      <c r="AD146" s="42"/>
      <c r="AE146" s="42"/>
      <c r="AF146" s="42"/>
      <c r="AG146" s="97" t="s">
        <v>24</v>
      </c>
      <c r="AH146" s="116">
        <v>279812</v>
      </c>
      <c r="AI146" s="50">
        <v>279812</v>
      </c>
      <c r="AJ146" s="50">
        <v>0</v>
      </c>
      <c r="AK146" s="50">
        <v>0</v>
      </c>
    </row>
    <row r="147" spans="1:39" x14ac:dyDescent="0.2">
      <c r="A147" s="5" t="s">
        <v>331</v>
      </c>
      <c r="B147" s="141">
        <v>8707617</v>
      </c>
      <c r="C147" s="56">
        <f t="shared" si="40"/>
        <v>47635.787117647065</v>
      </c>
      <c r="D147" s="56">
        <f>C147-K147</f>
        <v>27061.787117647065</v>
      </c>
      <c r="E147" s="46">
        <v>108248</v>
      </c>
      <c r="F147" s="141">
        <v>3949284</v>
      </c>
      <c r="G147" s="6">
        <f t="shared" si="48"/>
        <v>151895.53846153847</v>
      </c>
      <c r="H147" s="6">
        <f t="shared" si="49"/>
        <v>131321.53846153847</v>
      </c>
      <c r="I147" s="17">
        <v>525288</v>
      </c>
      <c r="J147" s="6">
        <f>L147+N147+O147+P147</f>
        <v>23343</v>
      </c>
      <c r="K147" s="6">
        <f>N147+O147+P147</f>
        <v>20574</v>
      </c>
      <c r="L147" s="6">
        <v>2769</v>
      </c>
      <c r="M147" s="6" t="s">
        <v>358</v>
      </c>
      <c r="N147" s="6">
        <v>9936</v>
      </c>
      <c r="O147" s="6">
        <v>885</v>
      </c>
      <c r="P147" s="6">
        <v>9753</v>
      </c>
      <c r="Q147" s="6" t="s">
        <v>358</v>
      </c>
      <c r="R147" s="17">
        <v>11170</v>
      </c>
      <c r="S147" s="6">
        <f t="shared" si="42"/>
        <v>-1417</v>
      </c>
      <c r="T147" s="6" t="s">
        <v>250</v>
      </c>
      <c r="U147" s="6">
        <f t="shared" si="52"/>
        <v>235365</v>
      </c>
      <c r="V147" s="120">
        <v>511500</v>
      </c>
      <c r="W147" s="17">
        <v>500000</v>
      </c>
      <c r="X147" s="17">
        <v>11500</v>
      </c>
      <c r="Y147" s="17">
        <v>297500</v>
      </c>
      <c r="Z147" s="17" t="s">
        <v>92</v>
      </c>
      <c r="AA147" s="6">
        <f t="shared" si="53"/>
        <v>35997</v>
      </c>
      <c r="AB147" s="92">
        <v>315985</v>
      </c>
      <c r="AC147" s="42">
        <v>307985</v>
      </c>
      <c r="AD147" s="42">
        <v>8000</v>
      </c>
      <c r="AE147" s="42">
        <v>215000</v>
      </c>
      <c r="AF147" s="42" t="s">
        <v>172</v>
      </c>
      <c r="AG147" s="97" t="s">
        <v>25</v>
      </c>
      <c r="AH147" s="116">
        <v>232824</v>
      </c>
      <c r="AI147" s="50">
        <v>232824</v>
      </c>
      <c r="AJ147" s="50">
        <v>0</v>
      </c>
      <c r="AK147" s="50">
        <v>0</v>
      </c>
    </row>
    <row r="148" spans="1:39" x14ac:dyDescent="0.2">
      <c r="A148" s="5" t="s">
        <v>512</v>
      </c>
      <c r="B148" s="141">
        <v>6372181</v>
      </c>
      <c r="C148" s="56">
        <f t="shared" si="40"/>
        <v>34859.578411764705</v>
      </c>
      <c r="D148" s="56">
        <f>C148-K148</f>
        <v>15645.578411764705</v>
      </c>
      <c r="E148" s="46">
        <v>62584</v>
      </c>
      <c r="F148" s="141">
        <v>1862570</v>
      </c>
      <c r="G148" s="6">
        <f t="shared" si="48"/>
        <v>71637.307692307688</v>
      </c>
      <c r="H148" s="6">
        <f t="shared" si="49"/>
        <v>52423.307692307688</v>
      </c>
      <c r="I148" s="17">
        <v>209692</v>
      </c>
      <c r="J148" s="6">
        <f>L148+N148+O148+P148</f>
        <v>22541</v>
      </c>
      <c r="K148" s="6">
        <f>N148+O148+P148</f>
        <v>19214</v>
      </c>
      <c r="L148" s="6">
        <v>3327</v>
      </c>
      <c r="M148" s="6">
        <v>4380</v>
      </c>
      <c r="N148" s="6">
        <v>8788</v>
      </c>
      <c r="O148" s="6">
        <v>750</v>
      </c>
      <c r="P148" s="6">
        <v>9676</v>
      </c>
      <c r="Q148" s="6">
        <v>7800</v>
      </c>
      <c r="R148" s="17">
        <v>11170</v>
      </c>
      <c r="S148" s="6">
        <f t="shared" si="42"/>
        <v>-1494</v>
      </c>
      <c r="T148" s="6">
        <f t="shared" si="43"/>
        <v>-3370</v>
      </c>
      <c r="U148" s="6">
        <f t="shared" si="52"/>
        <v>282795</v>
      </c>
      <c r="V148" s="120">
        <v>360450</v>
      </c>
      <c r="W148" s="17">
        <v>360000</v>
      </c>
      <c r="X148" s="17">
        <v>450</v>
      </c>
      <c r="Y148" s="17">
        <v>305000</v>
      </c>
      <c r="Z148" s="17" t="s">
        <v>428</v>
      </c>
      <c r="AA148" s="6">
        <f t="shared" si="53"/>
        <v>43251</v>
      </c>
      <c r="AB148" s="92"/>
      <c r="AC148" s="42"/>
      <c r="AD148" s="42"/>
      <c r="AE148" s="42"/>
      <c r="AF148" s="42"/>
      <c r="AG148" s="97" t="s">
        <v>26</v>
      </c>
      <c r="AH148" s="116">
        <v>183855</v>
      </c>
      <c r="AI148" s="50">
        <v>183855</v>
      </c>
      <c r="AJ148" s="50">
        <v>0</v>
      </c>
      <c r="AK148" s="50">
        <v>36768</v>
      </c>
    </row>
    <row r="149" spans="1:39" x14ac:dyDescent="0.2">
      <c r="A149" s="5" t="s">
        <v>513</v>
      </c>
      <c r="B149" s="141">
        <v>7047450</v>
      </c>
      <c r="C149" s="56">
        <f t="shared" si="40"/>
        <v>38553.697058823527</v>
      </c>
      <c r="D149" s="56">
        <f>C149-K149</f>
        <v>19658.697058823527</v>
      </c>
      <c r="E149" s="46">
        <v>78636</v>
      </c>
      <c r="F149" s="141">
        <v>1859709</v>
      </c>
      <c r="G149" s="6">
        <f t="shared" si="48"/>
        <v>71527.269230769234</v>
      </c>
      <c r="H149" s="6">
        <f t="shared" si="49"/>
        <v>52632.269230769234</v>
      </c>
      <c r="I149" s="17">
        <v>210528</v>
      </c>
      <c r="J149" s="6">
        <f>L149+N149+O149+P149</f>
        <v>22154</v>
      </c>
      <c r="K149" s="6">
        <f>N149+O149+P149</f>
        <v>18895</v>
      </c>
      <c r="L149" s="13">
        <v>3259</v>
      </c>
      <c r="M149" s="13">
        <v>3259</v>
      </c>
      <c r="N149" s="12">
        <v>9606</v>
      </c>
      <c r="O149" s="12">
        <v>1040</v>
      </c>
      <c r="P149" s="12">
        <v>8249</v>
      </c>
      <c r="Q149" s="12">
        <v>7849</v>
      </c>
      <c r="R149" s="17">
        <v>11170</v>
      </c>
      <c r="S149" s="6">
        <f t="shared" si="42"/>
        <v>-2921</v>
      </c>
      <c r="T149" s="6">
        <f t="shared" si="43"/>
        <v>-3321</v>
      </c>
      <c r="U149" s="6">
        <f t="shared" si="52"/>
        <v>277015</v>
      </c>
      <c r="V149" s="120">
        <v>379250</v>
      </c>
      <c r="W149" s="87">
        <v>377250</v>
      </c>
      <c r="X149" s="87">
        <v>2000</v>
      </c>
      <c r="Y149" s="87">
        <v>251500</v>
      </c>
      <c r="Z149" s="87" t="s">
        <v>93</v>
      </c>
      <c r="AA149" s="6">
        <f t="shared" si="53"/>
        <v>42367</v>
      </c>
      <c r="AB149" s="92"/>
      <c r="AC149" s="42"/>
      <c r="AD149" s="42"/>
      <c r="AE149" s="42"/>
      <c r="AF149" s="42"/>
      <c r="AG149" s="97" t="s">
        <v>27</v>
      </c>
      <c r="AH149" s="116">
        <v>172158</v>
      </c>
      <c r="AI149" s="50">
        <v>171458</v>
      </c>
      <c r="AJ149" s="50">
        <v>700</v>
      </c>
      <c r="AK149" s="50">
        <v>0</v>
      </c>
    </row>
    <row r="150" spans="1:39" x14ac:dyDescent="0.2">
      <c r="A150" s="8"/>
      <c r="B150" s="48"/>
      <c r="C150" s="129"/>
      <c r="D150" s="129"/>
      <c r="E150" s="48"/>
      <c r="F150" s="145"/>
      <c r="G150" s="91"/>
      <c r="H150" s="130"/>
      <c r="I150" s="22"/>
      <c r="J150" s="9"/>
      <c r="K150" s="9"/>
      <c r="L150" s="9"/>
      <c r="M150" s="9"/>
      <c r="N150" s="9"/>
      <c r="O150" s="9"/>
      <c r="P150" s="9"/>
      <c r="Q150" s="9"/>
      <c r="R150" s="18"/>
      <c r="S150" s="91"/>
      <c r="T150" s="91"/>
      <c r="U150" s="130"/>
      <c r="V150" s="18"/>
      <c r="W150" s="18"/>
      <c r="X150" s="18"/>
      <c r="Y150" s="18"/>
      <c r="Z150" s="18"/>
      <c r="AA150" s="130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31"/>
      <c r="AM150" s="131"/>
    </row>
    <row r="151" spans="1:39" x14ac:dyDescent="0.2">
      <c r="A151" s="132"/>
      <c r="B151" s="142"/>
      <c r="C151" s="134"/>
      <c r="D151" s="134"/>
      <c r="E151" s="51"/>
      <c r="F151" s="146"/>
      <c r="G151" s="91"/>
      <c r="H151" s="130"/>
      <c r="I151" s="22"/>
      <c r="J151" s="91"/>
      <c r="K151" s="91"/>
      <c r="L151" s="132"/>
      <c r="M151" s="132"/>
      <c r="N151" s="132"/>
      <c r="O151" s="132"/>
      <c r="P151" s="132"/>
      <c r="Q151" s="132"/>
      <c r="R151" s="131"/>
      <c r="S151" s="91"/>
      <c r="T151" s="91"/>
      <c r="U151" s="130"/>
      <c r="V151" s="133"/>
      <c r="W151" s="133"/>
      <c r="X151" s="133"/>
      <c r="Y151" s="133"/>
      <c r="Z151" s="133"/>
      <c r="AA151" s="130"/>
      <c r="AB151" s="133"/>
      <c r="AC151" s="133"/>
      <c r="AD151" s="133"/>
      <c r="AE151" s="133"/>
      <c r="AF151" s="133"/>
      <c r="AG151" s="135"/>
      <c r="AH151" s="135"/>
      <c r="AI151" s="135"/>
      <c r="AJ151" s="135"/>
      <c r="AK151" s="135"/>
      <c r="AL151" s="131"/>
      <c r="AM151" s="131"/>
    </row>
    <row r="152" spans="1:39" x14ac:dyDescent="0.2">
      <c r="A152" s="1" t="s">
        <v>514</v>
      </c>
      <c r="B152" s="49"/>
      <c r="C152" s="136"/>
      <c r="D152" s="136"/>
      <c r="E152" s="151"/>
      <c r="F152" s="147"/>
      <c r="G152" s="91"/>
      <c r="H152" s="130"/>
      <c r="I152" s="22"/>
      <c r="J152" s="137"/>
      <c r="K152" s="137"/>
      <c r="L152" s="2"/>
      <c r="M152" s="2"/>
      <c r="N152" s="2"/>
      <c r="O152" s="2"/>
      <c r="P152" s="2"/>
      <c r="Q152" s="2"/>
      <c r="R152" s="19"/>
      <c r="S152" s="91"/>
      <c r="T152" s="91"/>
      <c r="U152" s="130"/>
      <c r="V152" s="19"/>
      <c r="W152" s="19"/>
      <c r="X152" s="19"/>
      <c r="Y152" s="19"/>
      <c r="Z152" s="19"/>
      <c r="AA152" s="130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31"/>
      <c r="AM152" s="131"/>
    </row>
    <row r="153" spans="1:39" x14ac:dyDescent="0.2">
      <c r="A153" s="3" t="s">
        <v>498</v>
      </c>
      <c r="B153" s="105" t="s">
        <v>395</v>
      </c>
      <c r="C153" s="105" t="s">
        <v>129</v>
      </c>
      <c r="D153" s="105" t="s">
        <v>187</v>
      </c>
      <c r="E153" s="105" t="s">
        <v>388</v>
      </c>
      <c r="F153" s="107" t="s">
        <v>186</v>
      </c>
      <c r="G153" s="108" t="s">
        <v>128</v>
      </c>
      <c r="H153" s="108" t="s">
        <v>398</v>
      </c>
      <c r="I153" s="159" t="s">
        <v>390</v>
      </c>
      <c r="J153" s="111" t="s">
        <v>352</v>
      </c>
      <c r="K153" s="111" t="s">
        <v>183</v>
      </c>
      <c r="L153" s="111" t="s">
        <v>184</v>
      </c>
      <c r="M153" s="111" t="s">
        <v>184</v>
      </c>
      <c r="N153" s="111" t="s">
        <v>499</v>
      </c>
      <c r="O153" s="111" t="s">
        <v>500</v>
      </c>
      <c r="P153" s="111" t="s">
        <v>501</v>
      </c>
      <c r="Q153" s="111" t="s">
        <v>501</v>
      </c>
      <c r="R153" s="113" t="s">
        <v>125</v>
      </c>
      <c r="S153" s="113" t="s">
        <v>127</v>
      </c>
      <c r="T153" s="113" t="s">
        <v>127</v>
      </c>
      <c r="U153" s="20" t="s">
        <v>494</v>
      </c>
      <c r="V153" s="20" t="s">
        <v>291</v>
      </c>
      <c r="W153" s="20" t="s">
        <v>131</v>
      </c>
      <c r="X153" s="20" t="s">
        <v>131</v>
      </c>
      <c r="Y153" s="20" t="s">
        <v>131</v>
      </c>
      <c r="Z153" s="20" t="s">
        <v>130</v>
      </c>
      <c r="AA153" s="39" t="s">
        <v>496</v>
      </c>
      <c r="AB153" s="38" t="s">
        <v>185</v>
      </c>
      <c r="AC153" s="38" t="s">
        <v>185</v>
      </c>
      <c r="AD153" s="38" t="s">
        <v>185</v>
      </c>
      <c r="AE153" s="38" t="s">
        <v>185</v>
      </c>
      <c r="AF153" s="38" t="s">
        <v>185</v>
      </c>
      <c r="AG153" s="113" t="s">
        <v>60</v>
      </c>
      <c r="AH153" s="113" t="s">
        <v>114</v>
      </c>
      <c r="AI153" s="113" t="s">
        <v>114</v>
      </c>
      <c r="AJ153" s="113" t="s">
        <v>114</v>
      </c>
      <c r="AK153" s="113" t="s">
        <v>114</v>
      </c>
    </row>
    <row r="154" spans="1:39" x14ac:dyDescent="0.2">
      <c r="A154" s="4"/>
      <c r="B154" s="106" t="s">
        <v>215</v>
      </c>
      <c r="C154" s="106" t="s">
        <v>442</v>
      </c>
      <c r="D154" s="106" t="s">
        <v>443</v>
      </c>
      <c r="E154" s="106" t="s">
        <v>389</v>
      </c>
      <c r="F154" s="109" t="s">
        <v>216</v>
      </c>
      <c r="G154" s="110" t="s">
        <v>444</v>
      </c>
      <c r="H154" s="110" t="s">
        <v>445</v>
      </c>
      <c r="I154" s="160" t="s">
        <v>446</v>
      </c>
      <c r="J154" s="112" t="s">
        <v>448</v>
      </c>
      <c r="K154" s="112" t="s">
        <v>449</v>
      </c>
      <c r="L154" s="112" t="s">
        <v>355</v>
      </c>
      <c r="M154" s="112" t="s">
        <v>354</v>
      </c>
      <c r="N154" s="112" t="s">
        <v>502</v>
      </c>
      <c r="O154" s="112" t="s">
        <v>503</v>
      </c>
      <c r="P154" s="112" t="s">
        <v>505</v>
      </c>
      <c r="Q154" s="112" t="s">
        <v>504</v>
      </c>
      <c r="R154" s="114" t="s">
        <v>126</v>
      </c>
      <c r="S154" s="114" t="s">
        <v>450</v>
      </c>
      <c r="T154" s="114" t="s">
        <v>451</v>
      </c>
      <c r="U154" s="21" t="s">
        <v>307</v>
      </c>
      <c r="V154" s="21" t="s">
        <v>292</v>
      </c>
      <c r="W154" s="21" t="s">
        <v>293</v>
      </c>
      <c r="X154" s="21" t="s">
        <v>294</v>
      </c>
      <c r="Y154" s="21" t="s">
        <v>295</v>
      </c>
      <c r="Z154" s="148" t="s">
        <v>441</v>
      </c>
      <c r="AA154" s="40" t="s">
        <v>308</v>
      </c>
      <c r="AB154" s="41" t="s">
        <v>477</v>
      </c>
      <c r="AC154" s="41" t="s">
        <v>478</v>
      </c>
      <c r="AD154" s="41" t="s">
        <v>479</v>
      </c>
      <c r="AE154" s="41" t="s">
        <v>480</v>
      </c>
      <c r="AF154" s="41" t="s">
        <v>486</v>
      </c>
      <c r="AG154" s="115" t="s">
        <v>485</v>
      </c>
      <c r="AH154" s="115" t="s">
        <v>481</v>
      </c>
      <c r="AI154" s="115" t="s">
        <v>482</v>
      </c>
      <c r="AJ154" s="115" t="s">
        <v>483</v>
      </c>
      <c r="AK154" s="115" t="s">
        <v>484</v>
      </c>
    </row>
    <row r="155" spans="1:39" x14ac:dyDescent="0.2">
      <c r="A155" s="5" t="s">
        <v>515</v>
      </c>
      <c r="B155" s="141">
        <v>15345308</v>
      </c>
      <c r="C155" s="56">
        <f t="shared" si="40"/>
        <v>83947.861411764708</v>
      </c>
      <c r="D155" s="56">
        <f t="shared" ref="D155:D161" si="54">C155-K155</f>
        <v>69945.861411764708</v>
      </c>
      <c r="E155" s="46">
        <v>279784</v>
      </c>
      <c r="F155" s="141">
        <v>2158728</v>
      </c>
      <c r="G155" s="6">
        <f t="shared" ref="G155:G164" si="55">(E$6*F155)/13</f>
        <v>83028</v>
      </c>
      <c r="H155" s="6">
        <f t="shared" ref="H155:H164" si="56">G155-K155</f>
        <v>69026</v>
      </c>
      <c r="I155" s="17">
        <v>276104</v>
      </c>
      <c r="J155" s="6">
        <f t="shared" ref="J155:J161" si="57">L155+N155+O155+P155</f>
        <v>19192</v>
      </c>
      <c r="K155" s="6">
        <f t="shared" ref="K155:K161" si="58">N155+O155+P155</f>
        <v>14002</v>
      </c>
      <c r="L155" s="6">
        <v>5190</v>
      </c>
      <c r="M155" s="6">
        <v>5190</v>
      </c>
      <c r="N155" s="6">
        <v>5566</v>
      </c>
      <c r="O155" s="6">
        <v>1200</v>
      </c>
      <c r="P155" s="6">
        <v>7236</v>
      </c>
      <c r="Q155" s="6">
        <v>7236</v>
      </c>
      <c r="R155" s="17">
        <v>11170</v>
      </c>
      <c r="S155" s="6">
        <f t="shared" si="42"/>
        <v>-3934</v>
      </c>
      <c r="T155" s="6">
        <f t="shared" si="43"/>
        <v>-3934</v>
      </c>
      <c r="U155" s="6">
        <f t="shared" ref="U155:U164" si="59">L155*85</f>
        <v>441150</v>
      </c>
      <c r="V155" s="120">
        <v>1959833</v>
      </c>
      <c r="W155" s="17">
        <v>1956333</v>
      </c>
      <c r="X155" s="17">
        <v>3500</v>
      </c>
      <c r="Y155" s="17">
        <v>290000</v>
      </c>
      <c r="Z155" s="17" t="s">
        <v>94</v>
      </c>
      <c r="AA155" s="6">
        <f t="shared" ref="AA155:AA164" si="60">L155*13</f>
        <v>67470</v>
      </c>
      <c r="AB155" s="92"/>
      <c r="AC155" s="42"/>
      <c r="AD155" s="42"/>
      <c r="AE155" s="42"/>
      <c r="AF155" s="42"/>
      <c r="AG155" s="97" t="s">
        <v>118</v>
      </c>
      <c r="AH155" s="116">
        <v>252810</v>
      </c>
      <c r="AI155" s="50">
        <v>252810</v>
      </c>
      <c r="AJ155" s="50">
        <v>0</v>
      </c>
      <c r="AK155" s="50">
        <v>0</v>
      </c>
    </row>
    <row r="156" spans="1:39" x14ac:dyDescent="0.2">
      <c r="A156" s="5" t="s">
        <v>516</v>
      </c>
      <c r="B156" s="141">
        <v>8902908</v>
      </c>
      <c r="C156" s="56">
        <f t="shared" si="40"/>
        <v>48704.143764705885</v>
      </c>
      <c r="D156" s="56">
        <f t="shared" si="54"/>
        <v>30454.143764705885</v>
      </c>
      <c r="E156" s="46">
        <v>121816</v>
      </c>
      <c r="F156" s="141">
        <v>2425345</v>
      </c>
      <c r="G156" s="6">
        <f t="shared" si="55"/>
        <v>93282.5</v>
      </c>
      <c r="H156" s="6">
        <f t="shared" si="56"/>
        <v>75032.5</v>
      </c>
      <c r="I156" s="17">
        <v>300132</v>
      </c>
      <c r="J156" s="6">
        <f t="shared" si="57"/>
        <v>20482</v>
      </c>
      <c r="K156" s="6">
        <f t="shared" si="58"/>
        <v>18250</v>
      </c>
      <c r="L156" s="6">
        <v>2232</v>
      </c>
      <c r="M156" s="6">
        <v>2232</v>
      </c>
      <c r="N156" s="6">
        <v>7952</v>
      </c>
      <c r="O156" s="6">
        <v>1126</v>
      </c>
      <c r="P156" s="6">
        <v>9172</v>
      </c>
      <c r="Q156" s="6">
        <v>8622</v>
      </c>
      <c r="R156" s="17">
        <v>11170</v>
      </c>
      <c r="S156" s="6">
        <f t="shared" si="42"/>
        <v>-1998</v>
      </c>
      <c r="T156" s="6">
        <f t="shared" si="43"/>
        <v>-2548</v>
      </c>
      <c r="U156" s="6">
        <f t="shared" si="59"/>
        <v>189720</v>
      </c>
      <c r="V156" s="120">
        <v>1350000</v>
      </c>
      <c r="W156" s="17">
        <v>1350000</v>
      </c>
      <c r="X156" s="17">
        <v>0</v>
      </c>
      <c r="Y156" s="17">
        <v>150000</v>
      </c>
      <c r="Z156" s="17" t="s">
        <v>429</v>
      </c>
      <c r="AA156" s="6">
        <f t="shared" si="60"/>
        <v>29016</v>
      </c>
      <c r="AB156" s="92">
        <v>585000</v>
      </c>
      <c r="AC156" s="42">
        <v>585000</v>
      </c>
      <c r="AD156" s="42" t="s">
        <v>358</v>
      </c>
      <c r="AE156" s="42">
        <v>350000</v>
      </c>
      <c r="AF156" s="42" t="s">
        <v>173</v>
      </c>
      <c r="AG156" s="97" t="s">
        <v>119</v>
      </c>
      <c r="AH156" s="116">
        <v>284875</v>
      </c>
      <c r="AI156" s="50">
        <v>284875</v>
      </c>
      <c r="AJ156" s="98" t="s">
        <v>475</v>
      </c>
      <c r="AK156" s="50">
        <v>40000</v>
      </c>
    </row>
    <row r="157" spans="1:39" x14ac:dyDescent="0.2">
      <c r="A157" s="5" t="s">
        <v>517</v>
      </c>
      <c r="B157" s="141">
        <v>7253910</v>
      </c>
      <c r="C157" s="56">
        <f t="shared" si="40"/>
        <v>39683.154705882356</v>
      </c>
      <c r="D157" s="56">
        <f t="shared" si="54"/>
        <v>21614.154705882356</v>
      </c>
      <c r="E157" s="46">
        <v>86456</v>
      </c>
      <c r="F157" s="141">
        <v>1804214</v>
      </c>
      <c r="G157" s="6">
        <f t="shared" si="55"/>
        <v>69392.846153846156</v>
      </c>
      <c r="H157" s="6">
        <f t="shared" si="56"/>
        <v>51323.846153846156</v>
      </c>
      <c r="I157" s="17">
        <v>205296</v>
      </c>
      <c r="J157" s="6">
        <f t="shared" si="57"/>
        <v>21069</v>
      </c>
      <c r="K157" s="6">
        <f t="shared" si="58"/>
        <v>18069</v>
      </c>
      <c r="L157" s="6">
        <v>3000</v>
      </c>
      <c r="M157" s="6">
        <v>3660</v>
      </c>
      <c r="N157" s="6">
        <v>6263</v>
      </c>
      <c r="O157" s="6">
        <v>1256</v>
      </c>
      <c r="P157" s="6">
        <v>10550</v>
      </c>
      <c r="Q157" s="6">
        <v>10514</v>
      </c>
      <c r="R157" s="17">
        <v>11170</v>
      </c>
      <c r="S157" s="6">
        <f t="shared" si="42"/>
        <v>-620</v>
      </c>
      <c r="T157" s="6">
        <f t="shared" si="43"/>
        <v>-656</v>
      </c>
      <c r="U157" s="6">
        <f t="shared" si="59"/>
        <v>255000</v>
      </c>
      <c r="V157" s="120">
        <v>650000</v>
      </c>
      <c r="W157" s="17">
        <v>650000</v>
      </c>
      <c r="X157" s="17" t="s">
        <v>358</v>
      </c>
      <c r="Y157" s="17">
        <v>0</v>
      </c>
      <c r="Z157" s="17" t="s">
        <v>430</v>
      </c>
      <c r="AA157" s="6">
        <f t="shared" si="60"/>
        <v>39000</v>
      </c>
      <c r="AB157" s="92"/>
      <c r="AC157" s="42"/>
      <c r="AD157" s="42"/>
      <c r="AE157" s="42"/>
      <c r="AF157" s="42"/>
      <c r="AG157" s="97" t="s">
        <v>120</v>
      </c>
      <c r="AH157" s="116">
        <v>262789</v>
      </c>
      <c r="AI157" s="50">
        <v>262789</v>
      </c>
      <c r="AJ157" s="50">
        <v>0</v>
      </c>
      <c r="AK157" s="50">
        <v>134021</v>
      </c>
    </row>
    <row r="158" spans="1:39" x14ac:dyDescent="0.2">
      <c r="A158" s="5" t="s">
        <v>518</v>
      </c>
      <c r="B158" s="141">
        <v>10585001</v>
      </c>
      <c r="C158" s="56">
        <f t="shared" si="40"/>
        <v>57906.181941176466</v>
      </c>
      <c r="D158" s="56">
        <f t="shared" si="54"/>
        <v>37357.181941176466</v>
      </c>
      <c r="E158" s="46">
        <v>149428</v>
      </c>
      <c r="F158" s="141">
        <v>2292154</v>
      </c>
      <c r="G158" s="6">
        <f t="shared" si="55"/>
        <v>88159.769230769234</v>
      </c>
      <c r="H158" s="6">
        <f t="shared" si="56"/>
        <v>67610.769230769234</v>
      </c>
      <c r="I158" s="17">
        <v>270444</v>
      </c>
      <c r="J158" s="6">
        <f t="shared" si="57"/>
        <v>22071</v>
      </c>
      <c r="K158" s="6">
        <f t="shared" si="58"/>
        <v>20549</v>
      </c>
      <c r="L158" s="6">
        <v>1522</v>
      </c>
      <c r="M158" s="6">
        <v>1522</v>
      </c>
      <c r="N158" s="6">
        <v>9100</v>
      </c>
      <c r="O158" s="6">
        <v>1170</v>
      </c>
      <c r="P158" s="6">
        <v>10279</v>
      </c>
      <c r="Q158" s="6">
        <v>12543</v>
      </c>
      <c r="R158" s="17">
        <v>11170</v>
      </c>
      <c r="S158" s="6">
        <f t="shared" si="42"/>
        <v>-891</v>
      </c>
      <c r="T158" s="6">
        <f t="shared" si="43"/>
        <v>1373</v>
      </c>
      <c r="U158" s="6">
        <f t="shared" si="59"/>
        <v>129370</v>
      </c>
      <c r="V158" s="120">
        <v>550000</v>
      </c>
      <c r="W158" s="17">
        <v>550000</v>
      </c>
      <c r="X158" s="17">
        <v>0</v>
      </c>
      <c r="Y158" s="17">
        <v>695000</v>
      </c>
      <c r="Z158" s="17" t="s">
        <v>431</v>
      </c>
      <c r="AA158" s="6">
        <f t="shared" si="60"/>
        <v>19786</v>
      </c>
      <c r="AB158" s="92"/>
      <c r="AC158" s="42"/>
      <c r="AD158" s="42"/>
      <c r="AE158" s="42"/>
      <c r="AF158" s="42"/>
      <c r="AG158" s="97" t="s">
        <v>121</v>
      </c>
      <c r="AH158" s="116">
        <v>240000</v>
      </c>
      <c r="AI158" s="50">
        <v>240000</v>
      </c>
      <c r="AJ158" s="50">
        <v>0</v>
      </c>
      <c r="AK158" s="50">
        <v>60000</v>
      </c>
    </row>
    <row r="159" spans="1:39" x14ac:dyDescent="0.2">
      <c r="A159" s="5" t="s">
        <v>519</v>
      </c>
      <c r="B159" s="141">
        <v>4720882</v>
      </c>
      <c r="C159" s="56">
        <f t="shared" si="40"/>
        <v>25826.001529411762</v>
      </c>
      <c r="D159" s="56">
        <f t="shared" si="54"/>
        <v>8780.001529411762</v>
      </c>
      <c r="E159" s="46">
        <v>35120</v>
      </c>
      <c r="F159" s="141">
        <v>3887603</v>
      </c>
      <c r="G159" s="6">
        <f t="shared" si="55"/>
        <v>149523.19230769231</v>
      </c>
      <c r="H159" s="6">
        <f t="shared" si="56"/>
        <v>132477.19230769231</v>
      </c>
      <c r="I159" s="17">
        <v>529908</v>
      </c>
      <c r="J159" s="6">
        <f t="shared" si="57"/>
        <v>21712</v>
      </c>
      <c r="K159" s="6">
        <f t="shared" si="58"/>
        <v>17046</v>
      </c>
      <c r="L159" s="6">
        <v>4666</v>
      </c>
      <c r="M159" s="6">
        <v>6108</v>
      </c>
      <c r="N159" s="6">
        <v>5630</v>
      </c>
      <c r="O159" s="6">
        <v>1300</v>
      </c>
      <c r="P159" s="6">
        <v>10116</v>
      </c>
      <c r="Q159" s="6">
        <v>10268</v>
      </c>
      <c r="R159" s="17">
        <v>11170</v>
      </c>
      <c r="S159" s="6">
        <f t="shared" si="42"/>
        <v>-1054</v>
      </c>
      <c r="T159" s="6">
        <f t="shared" si="43"/>
        <v>-902</v>
      </c>
      <c r="U159" s="6">
        <f t="shared" si="59"/>
        <v>396610</v>
      </c>
      <c r="V159" s="120">
        <v>493093</v>
      </c>
      <c r="W159" s="17">
        <v>493093</v>
      </c>
      <c r="X159" s="17">
        <v>0</v>
      </c>
      <c r="Y159" s="17">
        <v>30000</v>
      </c>
      <c r="Z159" s="17" t="s">
        <v>95</v>
      </c>
      <c r="AA159" s="6">
        <f t="shared" si="60"/>
        <v>60658</v>
      </c>
      <c r="AB159" s="92"/>
      <c r="AC159" s="42"/>
      <c r="AD159" s="42"/>
      <c r="AE159" s="42"/>
      <c r="AF159" s="42"/>
      <c r="AG159" s="97" t="s">
        <v>122</v>
      </c>
      <c r="AH159" s="116">
        <v>277100</v>
      </c>
      <c r="AI159" s="50">
        <v>277100</v>
      </c>
      <c r="AJ159" s="50">
        <v>0</v>
      </c>
      <c r="AK159" s="50">
        <v>0</v>
      </c>
    </row>
    <row r="160" spans="1:39" x14ac:dyDescent="0.2">
      <c r="A160" s="5" t="s">
        <v>520</v>
      </c>
      <c r="B160" s="141">
        <v>8101517</v>
      </c>
      <c r="C160" s="56">
        <f t="shared" si="40"/>
        <v>44320.063588235294</v>
      </c>
      <c r="D160" s="56">
        <f t="shared" si="54"/>
        <v>29485.063588235294</v>
      </c>
      <c r="E160" s="46">
        <v>117940</v>
      </c>
      <c r="F160" s="141">
        <v>5590733</v>
      </c>
      <c r="G160" s="6">
        <f t="shared" si="55"/>
        <v>215028.19230769231</v>
      </c>
      <c r="H160" s="6">
        <f t="shared" si="56"/>
        <v>200193.19230769231</v>
      </c>
      <c r="I160" s="17">
        <v>800772</v>
      </c>
      <c r="J160" s="6">
        <f t="shared" si="57"/>
        <v>18407</v>
      </c>
      <c r="K160" s="6">
        <f t="shared" si="58"/>
        <v>14835</v>
      </c>
      <c r="L160" s="6">
        <v>3572</v>
      </c>
      <c r="M160" s="6">
        <v>4774</v>
      </c>
      <c r="N160" s="6">
        <v>5809</v>
      </c>
      <c r="O160" s="6">
        <v>958</v>
      </c>
      <c r="P160" s="6">
        <v>8068</v>
      </c>
      <c r="Q160" s="6">
        <v>8518</v>
      </c>
      <c r="R160" s="17">
        <v>11170</v>
      </c>
      <c r="S160" s="6">
        <f t="shared" si="42"/>
        <v>-3102</v>
      </c>
      <c r="T160" s="6">
        <f t="shared" si="43"/>
        <v>-2652</v>
      </c>
      <c r="U160" s="6">
        <f t="shared" si="59"/>
        <v>303620</v>
      </c>
      <c r="V160" s="120">
        <v>760000</v>
      </c>
      <c r="W160" s="17">
        <v>760000</v>
      </c>
      <c r="X160" s="17">
        <v>0</v>
      </c>
      <c r="Y160" s="17">
        <v>350000</v>
      </c>
      <c r="Z160" s="17" t="s">
        <v>432</v>
      </c>
      <c r="AA160" s="6">
        <f t="shared" si="60"/>
        <v>46436</v>
      </c>
      <c r="AB160" s="92">
        <v>1093000</v>
      </c>
      <c r="AC160" s="42">
        <v>1089000</v>
      </c>
      <c r="AD160" s="42">
        <v>4000</v>
      </c>
      <c r="AE160" s="42">
        <v>655000</v>
      </c>
      <c r="AF160" s="42" t="s">
        <v>174</v>
      </c>
      <c r="AG160" s="97" t="s">
        <v>62</v>
      </c>
      <c r="AH160" s="116">
        <v>409391</v>
      </c>
      <c r="AI160" s="50">
        <v>408391</v>
      </c>
      <c r="AJ160" s="50">
        <v>1000</v>
      </c>
      <c r="AK160" s="50">
        <v>70000</v>
      </c>
    </row>
    <row r="161" spans="1:39" s="131" customFormat="1" x14ac:dyDescent="0.2">
      <c r="A161" s="5" t="s">
        <v>521</v>
      </c>
      <c r="B161" s="141">
        <v>12198284</v>
      </c>
      <c r="C161" s="56">
        <f t="shared" si="40"/>
        <v>66731.788941176477</v>
      </c>
      <c r="D161" s="56">
        <f t="shared" si="54"/>
        <v>47007.788941176477</v>
      </c>
      <c r="E161" s="46">
        <v>188032</v>
      </c>
      <c r="F161" s="141">
        <v>5530503</v>
      </c>
      <c r="G161" s="6">
        <f t="shared" si="55"/>
        <v>212711.65384615384</v>
      </c>
      <c r="H161" s="6">
        <f t="shared" si="56"/>
        <v>192987.65384615384</v>
      </c>
      <c r="I161" s="17">
        <v>771952</v>
      </c>
      <c r="J161" s="6">
        <f t="shared" si="57"/>
        <v>23756</v>
      </c>
      <c r="K161" s="6">
        <f t="shared" si="58"/>
        <v>19724</v>
      </c>
      <c r="L161" s="6">
        <v>4032</v>
      </c>
      <c r="M161" s="6">
        <v>4524</v>
      </c>
      <c r="N161" s="6">
        <v>6578</v>
      </c>
      <c r="O161" s="6">
        <v>1661</v>
      </c>
      <c r="P161" s="6">
        <v>11485</v>
      </c>
      <c r="Q161" s="6">
        <v>10533</v>
      </c>
      <c r="R161" s="17">
        <v>11170</v>
      </c>
      <c r="S161" s="6">
        <f t="shared" si="42"/>
        <v>315</v>
      </c>
      <c r="T161" s="6">
        <f t="shared" si="43"/>
        <v>-637</v>
      </c>
      <c r="U161" s="6">
        <f t="shared" si="59"/>
        <v>342720</v>
      </c>
      <c r="V161" s="120">
        <v>802600</v>
      </c>
      <c r="W161" s="17">
        <v>800000</v>
      </c>
      <c r="X161" s="17">
        <v>2600</v>
      </c>
      <c r="Y161" s="17">
        <v>805000</v>
      </c>
      <c r="Z161" s="17" t="s">
        <v>96</v>
      </c>
      <c r="AA161" s="6">
        <f t="shared" si="60"/>
        <v>52416</v>
      </c>
      <c r="AB161" s="92">
        <v>802950</v>
      </c>
      <c r="AC161" s="42">
        <v>800000</v>
      </c>
      <c r="AD161" s="42">
        <v>2950</v>
      </c>
      <c r="AE161" s="42">
        <v>185000</v>
      </c>
      <c r="AF161" s="42" t="s">
        <v>175</v>
      </c>
      <c r="AG161" s="97" t="s">
        <v>63</v>
      </c>
      <c r="AH161" s="116">
        <v>295000</v>
      </c>
      <c r="AI161" s="50">
        <v>295000</v>
      </c>
      <c r="AJ161" s="50">
        <v>0</v>
      </c>
      <c r="AK161" s="50">
        <v>50000</v>
      </c>
      <c r="AL161" s="37"/>
      <c r="AM161" s="37"/>
    </row>
    <row r="162" spans="1:39" s="131" customFormat="1" x14ac:dyDescent="0.2">
      <c r="A162" s="5" t="s">
        <v>522</v>
      </c>
      <c r="B162" s="50" t="s">
        <v>358</v>
      </c>
      <c r="C162" s="56" t="s">
        <v>296</v>
      </c>
      <c r="D162" s="56" t="s">
        <v>296</v>
      </c>
      <c r="E162" s="46" t="s">
        <v>296</v>
      </c>
      <c r="F162" s="43" t="s">
        <v>358</v>
      </c>
      <c r="G162" s="6" t="s">
        <v>397</v>
      </c>
      <c r="H162" s="6" t="s">
        <v>397</v>
      </c>
      <c r="I162" s="17" t="s">
        <v>296</v>
      </c>
      <c r="J162" s="6" t="s">
        <v>296</v>
      </c>
      <c r="K162" s="6" t="s">
        <v>296</v>
      </c>
      <c r="L162" s="6" t="s">
        <v>358</v>
      </c>
      <c r="M162" s="6" t="s">
        <v>358</v>
      </c>
      <c r="N162" s="6" t="s">
        <v>358</v>
      </c>
      <c r="O162" s="6" t="s">
        <v>358</v>
      </c>
      <c r="P162" s="6" t="s">
        <v>358</v>
      </c>
      <c r="Q162" s="6" t="s">
        <v>358</v>
      </c>
      <c r="R162" s="17">
        <v>11170</v>
      </c>
      <c r="S162" s="6" t="s">
        <v>250</v>
      </c>
      <c r="T162" s="6" t="s">
        <v>250</v>
      </c>
      <c r="U162" s="6" t="s">
        <v>495</v>
      </c>
      <c r="V162" s="120">
        <v>889095</v>
      </c>
      <c r="W162" s="17">
        <v>882000</v>
      </c>
      <c r="X162" s="17"/>
      <c r="Y162" s="17">
        <v>882000</v>
      </c>
      <c r="Z162" s="17" t="s">
        <v>97</v>
      </c>
      <c r="AA162" s="6" t="s">
        <v>399</v>
      </c>
      <c r="AB162" s="92"/>
      <c r="AC162" s="42"/>
      <c r="AD162" s="42"/>
      <c r="AE162" s="42"/>
      <c r="AF162" s="42"/>
      <c r="AG162" s="97" t="s">
        <v>64</v>
      </c>
      <c r="AH162" s="116">
        <v>165300</v>
      </c>
      <c r="AI162" s="50">
        <v>165300</v>
      </c>
      <c r="AJ162" s="50">
        <v>0</v>
      </c>
      <c r="AK162" s="50">
        <v>0</v>
      </c>
      <c r="AL162" s="37"/>
      <c r="AM162" s="37"/>
    </row>
    <row r="163" spans="1:39" s="131" customFormat="1" x14ac:dyDescent="0.2">
      <c r="A163" s="5" t="s">
        <v>523</v>
      </c>
      <c r="B163" s="141">
        <v>6947976</v>
      </c>
      <c r="C163" s="56">
        <f t="shared" si="40"/>
        <v>38009.515764705888</v>
      </c>
      <c r="D163" s="56">
        <f>C163-K163</f>
        <v>18221.515764705888</v>
      </c>
      <c r="E163" s="46">
        <v>72888</v>
      </c>
      <c r="F163" s="141">
        <v>3760187</v>
      </c>
      <c r="G163" s="6">
        <f t="shared" si="55"/>
        <v>144622.57692307694</v>
      </c>
      <c r="H163" s="6">
        <f t="shared" si="56"/>
        <v>124834.57692307694</v>
      </c>
      <c r="I163" s="17">
        <v>499340</v>
      </c>
      <c r="J163" s="6">
        <f>L163+N163+O163+P163</f>
        <v>22864</v>
      </c>
      <c r="K163" s="6">
        <f>N163+O163+P163</f>
        <v>19788</v>
      </c>
      <c r="L163" s="6">
        <v>3076</v>
      </c>
      <c r="M163" s="6">
        <v>4486</v>
      </c>
      <c r="N163" s="6">
        <v>6428</v>
      </c>
      <c r="O163" s="6">
        <v>1200</v>
      </c>
      <c r="P163" s="6">
        <v>12160</v>
      </c>
      <c r="Q163" s="6">
        <v>9260</v>
      </c>
      <c r="R163" s="17">
        <v>11170</v>
      </c>
      <c r="S163" s="6">
        <f t="shared" si="42"/>
        <v>990</v>
      </c>
      <c r="T163" s="6">
        <f t="shared" si="43"/>
        <v>-1910</v>
      </c>
      <c r="U163" s="6">
        <f t="shared" si="59"/>
        <v>261460</v>
      </c>
      <c r="V163" s="120">
        <v>500900</v>
      </c>
      <c r="W163" s="17">
        <v>500000</v>
      </c>
      <c r="X163" s="17">
        <v>900</v>
      </c>
      <c r="Y163" s="17">
        <v>140000</v>
      </c>
      <c r="Z163" s="17" t="s">
        <v>98</v>
      </c>
      <c r="AA163" s="6">
        <f t="shared" si="60"/>
        <v>39988</v>
      </c>
      <c r="AB163" s="92">
        <v>450000</v>
      </c>
      <c r="AC163" s="42">
        <v>450000</v>
      </c>
      <c r="AD163" s="42" t="s">
        <v>358</v>
      </c>
      <c r="AE163" s="42">
        <v>200000</v>
      </c>
      <c r="AF163" s="42" t="s">
        <v>334</v>
      </c>
      <c r="AG163" s="97" t="s">
        <v>65</v>
      </c>
      <c r="AH163" s="116">
        <v>350000</v>
      </c>
      <c r="AI163" s="50">
        <v>350000</v>
      </c>
      <c r="AJ163" s="50">
        <v>0</v>
      </c>
      <c r="AK163" s="50">
        <v>221249</v>
      </c>
      <c r="AL163" s="37"/>
      <c r="AM163" s="37"/>
    </row>
    <row r="164" spans="1:39" x14ac:dyDescent="0.2">
      <c r="A164" s="5" t="s">
        <v>524</v>
      </c>
      <c r="B164" s="141">
        <v>7209442</v>
      </c>
      <c r="C164" s="56">
        <f t="shared" si="40"/>
        <v>39439.888588235299</v>
      </c>
      <c r="D164" s="56">
        <f>C164-K164</f>
        <v>25355.888588235299</v>
      </c>
      <c r="E164" s="46">
        <v>101424</v>
      </c>
      <c r="F164" s="141">
        <v>3041051</v>
      </c>
      <c r="G164" s="6">
        <f t="shared" si="55"/>
        <v>116963.5</v>
      </c>
      <c r="H164" s="6">
        <f t="shared" si="56"/>
        <v>102879.5</v>
      </c>
      <c r="I164" s="17">
        <v>411520</v>
      </c>
      <c r="J164" s="6">
        <f>L164+N164+O164+P164</f>
        <v>17174</v>
      </c>
      <c r="K164" s="6">
        <f>N164+O164+P164</f>
        <v>14084</v>
      </c>
      <c r="L164" s="6">
        <v>3090</v>
      </c>
      <c r="M164" s="6" t="s">
        <v>358</v>
      </c>
      <c r="N164" s="6">
        <v>4125</v>
      </c>
      <c r="O164" s="6">
        <v>1200</v>
      </c>
      <c r="P164" s="6">
        <v>8759</v>
      </c>
      <c r="Q164" s="6" t="s">
        <v>358</v>
      </c>
      <c r="R164" s="17">
        <v>11170</v>
      </c>
      <c r="S164" s="6">
        <f t="shared" si="42"/>
        <v>-2411</v>
      </c>
      <c r="T164" s="6" t="s">
        <v>250</v>
      </c>
      <c r="U164" s="6">
        <f t="shared" si="59"/>
        <v>262650</v>
      </c>
      <c r="V164" s="120">
        <v>1200000</v>
      </c>
      <c r="W164" s="17">
        <v>1200000</v>
      </c>
      <c r="X164" s="17" t="s">
        <v>358</v>
      </c>
      <c r="Y164" s="17">
        <v>25000</v>
      </c>
      <c r="Z164" s="17" t="s">
        <v>99</v>
      </c>
      <c r="AA164" s="6">
        <f t="shared" si="60"/>
        <v>40170</v>
      </c>
      <c r="AB164" s="92"/>
      <c r="AC164" s="42"/>
      <c r="AD164" s="42"/>
      <c r="AE164" s="42"/>
      <c r="AF164" s="42"/>
      <c r="AG164" s="97" t="s">
        <v>66</v>
      </c>
      <c r="AH164" s="116">
        <v>214884</v>
      </c>
      <c r="AI164" s="50">
        <v>214884</v>
      </c>
      <c r="AJ164" s="98" t="s">
        <v>475</v>
      </c>
      <c r="AK164" s="50">
        <v>100000</v>
      </c>
    </row>
    <row r="165" spans="1:39" x14ac:dyDescent="0.2">
      <c r="A165" s="138"/>
      <c r="B165" s="51"/>
      <c r="C165" s="134"/>
      <c r="D165" s="134"/>
      <c r="E165" s="51"/>
      <c r="F165" s="22"/>
      <c r="G165" s="91"/>
      <c r="H165" s="130"/>
      <c r="I165" s="22"/>
      <c r="J165" s="9"/>
      <c r="K165" s="9"/>
      <c r="L165" s="91"/>
      <c r="M165" s="91"/>
      <c r="N165" s="91"/>
      <c r="O165" s="91"/>
      <c r="P165" s="91"/>
      <c r="Q165" s="91"/>
      <c r="R165" s="22"/>
      <c r="S165" s="91"/>
      <c r="T165" s="91"/>
      <c r="U165" s="130"/>
      <c r="V165" s="22"/>
      <c r="W165" s="22"/>
      <c r="X165" s="22"/>
      <c r="Y165" s="22"/>
      <c r="Z165" s="22"/>
      <c r="AA165" s="130"/>
      <c r="AB165" s="93"/>
      <c r="AC165" s="93"/>
      <c r="AD165" s="93"/>
      <c r="AE165" s="93"/>
      <c r="AF165" s="93"/>
      <c r="AG165" s="31"/>
      <c r="AH165" s="100"/>
      <c r="AI165" s="100"/>
      <c r="AJ165" s="100"/>
      <c r="AK165" s="100"/>
      <c r="AL165" s="131"/>
      <c r="AM165" s="131"/>
    </row>
    <row r="166" spans="1:39" x14ac:dyDescent="0.2">
      <c r="A166" s="132"/>
      <c r="B166" s="142"/>
      <c r="C166" s="134"/>
      <c r="D166" s="134"/>
      <c r="E166" s="51"/>
      <c r="F166" s="146"/>
      <c r="G166" s="91"/>
      <c r="H166" s="130"/>
      <c r="I166" s="22"/>
      <c r="J166" s="91"/>
      <c r="K166" s="91"/>
      <c r="L166" s="132"/>
      <c r="M166" s="132"/>
      <c r="N166" s="132"/>
      <c r="O166" s="132"/>
      <c r="P166" s="132"/>
      <c r="Q166" s="132"/>
      <c r="R166" s="131"/>
      <c r="S166" s="91"/>
      <c r="T166" s="91"/>
      <c r="U166" s="130"/>
      <c r="V166" s="133"/>
      <c r="W166" s="133"/>
      <c r="X166" s="133"/>
      <c r="Y166" s="133"/>
      <c r="Z166" s="133"/>
      <c r="AA166" s="130"/>
      <c r="AB166" s="133"/>
      <c r="AC166" s="133"/>
      <c r="AD166" s="133"/>
      <c r="AE166" s="133"/>
      <c r="AF166" s="133"/>
      <c r="AG166" s="135"/>
      <c r="AH166" s="135"/>
      <c r="AI166" s="135"/>
      <c r="AJ166" s="135"/>
      <c r="AK166" s="135"/>
      <c r="AL166" s="131"/>
      <c r="AM166" s="131"/>
    </row>
    <row r="167" spans="1:39" x14ac:dyDescent="0.2">
      <c r="A167" s="1" t="s">
        <v>525</v>
      </c>
      <c r="B167" s="49"/>
      <c r="C167" s="136"/>
      <c r="D167" s="136"/>
      <c r="E167" s="151"/>
      <c r="F167" s="147"/>
      <c r="G167" s="91"/>
      <c r="H167" s="130"/>
      <c r="I167" s="22"/>
      <c r="J167" s="137"/>
      <c r="K167" s="137"/>
      <c r="L167" s="2"/>
      <c r="M167" s="2"/>
      <c r="N167" s="2"/>
      <c r="O167" s="2"/>
      <c r="P167" s="2"/>
      <c r="Q167" s="2"/>
      <c r="R167" s="19"/>
      <c r="S167" s="91"/>
      <c r="T167" s="91"/>
      <c r="U167" s="130"/>
      <c r="V167" s="19"/>
      <c r="W167" s="19"/>
      <c r="X167" s="19"/>
      <c r="Y167" s="19"/>
      <c r="Z167" s="19"/>
      <c r="AA167" s="130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31"/>
      <c r="AM167" s="131"/>
    </row>
    <row r="168" spans="1:39" x14ac:dyDescent="0.2">
      <c r="A168" s="3" t="s">
        <v>498</v>
      </c>
      <c r="B168" s="105" t="s">
        <v>395</v>
      </c>
      <c r="C168" s="105" t="s">
        <v>129</v>
      </c>
      <c r="D168" s="105" t="s">
        <v>187</v>
      </c>
      <c r="E168" s="105" t="s">
        <v>388</v>
      </c>
      <c r="F168" s="107" t="s">
        <v>186</v>
      </c>
      <c r="G168" s="108" t="s">
        <v>128</v>
      </c>
      <c r="H168" s="108" t="s">
        <v>398</v>
      </c>
      <c r="I168" s="159" t="s">
        <v>390</v>
      </c>
      <c r="J168" s="111" t="s">
        <v>352</v>
      </c>
      <c r="K168" s="111" t="s">
        <v>183</v>
      </c>
      <c r="L168" s="111" t="s">
        <v>184</v>
      </c>
      <c r="M168" s="111" t="s">
        <v>184</v>
      </c>
      <c r="N168" s="111" t="s">
        <v>499</v>
      </c>
      <c r="O168" s="111" t="s">
        <v>500</v>
      </c>
      <c r="P168" s="111" t="s">
        <v>501</v>
      </c>
      <c r="Q168" s="111" t="s">
        <v>501</v>
      </c>
      <c r="R168" s="113" t="s">
        <v>125</v>
      </c>
      <c r="S168" s="113" t="s">
        <v>127</v>
      </c>
      <c r="T168" s="113" t="s">
        <v>127</v>
      </c>
      <c r="U168" s="20" t="s">
        <v>494</v>
      </c>
      <c r="V168" s="20" t="s">
        <v>291</v>
      </c>
      <c r="W168" s="20" t="s">
        <v>131</v>
      </c>
      <c r="X168" s="20" t="s">
        <v>131</v>
      </c>
      <c r="Y168" s="20" t="s">
        <v>131</v>
      </c>
      <c r="Z168" s="20" t="s">
        <v>130</v>
      </c>
      <c r="AA168" s="39" t="s">
        <v>496</v>
      </c>
      <c r="AB168" s="38" t="s">
        <v>185</v>
      </c>
      <c r="AC168" s="38" t="s">
        <v>185</v>
      </c>
      <c r="AD168" s="38" t="s">
        <v>185</v>
      </c>
      <c r="AE168" s="38" t="s">
        <v>185</v>
      </c>
      <c r="AF168" s="38" t="s">
        <v>185</v>
      </c>
      <c r="AG168" s="113" t="s">
        <v>60</v>
      </c>
      <c r="AH168" s="113" t="s">
        <v>114</v>
      </c>
      <c r="AI168" s="113" t="s">
        <v>114</v>
      </c>
      <c r="AJ168" s="113" t="s">
        <v>114</v>
      </c>
      <c r="AK168" s="113" t="s">
        <v>114</v>
      </c>
    </row>
    <row r="169" spans="1:39" x14ac:dyDescent="0.2">
      <c r="A169" s="4"/>
      <c r="B169" s="106" t="s">
        <v>215</v>
      </c>
      <c r="C169" s="106" t="s">
        <v>442</v>
      </c>
      <c r="D169" s="106" t="s">
        <v>443</v>
      </c>
      <c r="E169" s="106" t="s">
        <v>389</v>
      </c>
      <c r="F169" s="109" t="s">
        <v>216</v>
      </c>
      <c r="G169" s="110" t="s">
        <v>444</v>
      </c>
      <c r="H169" s="110" t="s">
        <v>445</v>
      </c>
      <c r="I169" s="160" t="s">
        <v>446</v>
      </c>
      <c r="J169" s="112" t="s">
        <v>448</v>
      </c>
      <c r="K169" s="112" t="s">
        <v>449</v>
      </c>
      <c r="L169" s="112" t="s">
        <v>355</v>
      </c>
      <c r="M169" s="112" t="s">
        <v>354</v>
      </c>
      <c r="N169" s="112" t="s">
        <v>502</v>
      </c>
      <c r="O169" s="112" t="s">
        <v>503</v>
      </c>
      <c r="P169" s="112" t="s">
        <v>505</v>
      </c>
      <c r="Q169" s="112" t="s">
        <v>504</v>
      </c>
      <c r="R169" s="114" t="s">
        <v>126</v>
      </c>
      <c r="S169" s="114" t="s">
        <v>450</v>
      </c>
      <c r="T169" s="114" t="s">
        <v>451</v>
      </c>
      <c r="U169" s="21" t="s">
        <v>307</v>
      </c>
      <c r="V169" s="21" t="s">
        <v>292</v>
      </c>
      <c r="W169" s="21" t="s">
        <v>293</v>
      </c>
      <c r="X169" s="21" t="s">
        <v>294</v>
      </c>
      <c r="Y169" s="21" t="s">
        <v>295</v>
      </c>
      <c r="Z169" s="148" t="s">
        <v>441</v>
      </c>
      <c r="AA169" s="40" t="s">
        <v>308</v>
      </c>
      <c r="AB169" s="41" t="s">
        <v>477</v>
      </c>
      <c r="AC169" s="41" t="s">
        <v>478</v>
      </c>
      <c r="AD169" s="41" t="s">
        <v>479</v>
      </c>
      <c r="AE169" s="41" t="s">
        <v>480</v>
      </c>
      <c r="AF169" s="41" t="s">
        <v>486</v>
      </c>
      <c r="AG169" s="115" t="s">
        <v>485</v>
      </c>
      <c r="AH169" s="115" t="s">
        <v>481</v>
      </c>
      <c r="AI169" s="115" t="s">
        <v>482</v>
      </c>
      <c r="AJ169" s="115" t="s">
        <v>483</v>
      </c>
      <c r="AK169" s="115" t="s">
        <v>484</v>
      </c>
    </row>
    <row r="170" spans="1:39" x14ac:dyDescent="0.2">
      <c r="A170" s="5" t="s">
        <v>526</v>
      </c>
      <c r="B170" s="141">
        <v>24445690</v>
      </c>
      <c r="C170" s="56">
        <f t="shared" si="40"/>
        <v>133732.30411764709</v>
      </c>
      <c r="D170" s="56">
        <f t="shared" ref="D170:D181" si="61">C170-K170</f>
        <v>114906.30411764709</v>
      </c>
      <c r="E170" s="46">
        <v>459624</v>
      </c>
      <c r="F170" s="141">
        <v>20339831</v>
      </c>
      <c r="G170" s="6">
        <f t="shared" ref="G170:G181" si="62">(E$6*F170)/13</f>
        <v>782301.19230769225</v>
      </c>
      <c r="H170" s="6">
        <f t="shared" ref="H170:H181" si="63">G170-K170</f>
        <v>763475.19230769225</v>
      </c>
      <c r="I170" s="17">
        <v>3053900</v>
      </c>
      <c r="J170" s="6">
        <f t="shared" ref="J170:J181" si="64">L170+N170+O170+P170</f>
        <v>22366</v>
      </c>
      <c r="K170" s="6">
        <f t="shared" ref="K170:K181" si="65">N170+O170+P170</f>
        <v>18826</v>
      </c>
      <c r="L170" s="6">
        <v>3540</v>
      </c>
      <c r="M170" s="6">
        <v>6920</v>
      </c>
      <c r="N170" s="6">
        <v>9286</v>
      </c>
      <c r="O170" s="6">
        <v>1000</v>
      </c>
      <c r="P170" s="6">
        <v>8540</v>
      </c>
      <c r="Q170" s="6">
        <v>11360</v>
      </c>
      <c r="R170" s="17">
        <v>11170</v>
      </c>
      <c r="S170" s="6">
        <f t="shared" si="42"/>
        <v>-2630</v>
      </c>
      <c r="T170" s="6">
        <f t="shared" si="43"/>
        <v>190</v>
      </c>
      <c r="U170" s="6">
        <f t="shared" ref="U170:U181" si="66">L170*85</f>
        <v>300900</v>
      </c>
      <c r="V170" s="120">
        <v>1500000</v>
      </c>
      <c r="W170" s="17">
        <v>1500000</v>
      </c>
      <c r="X170" s="17" t="s">
        <v>358</v>
      </c>
      <c r="Y170" s="17">
        <v>525000</v>
      </c>
      <c r="Z170" s="17" t="s">
        <v>433</v>
      </c>
      <c r="AA170" s="6">
        <f t="shared" ref="AA170:AA181" si="67">L170*13</f>
        <v>46020</v>
      </c>
      <c r="AB170" s="92"/>
      <c r="AC170" s="42"/>
      <c r="AD170" s="42"/>
      <c r="AE170" s="42"/>
      <c r="AF170" s="42"/>
      <c r="AG170" s="97" t="s">
        <v>67</v>
      </c>
      <c r="AH170" s="116">
        <v>602000</v>
      </c>
      <c r="AI170" s="50">
        <v>600000</v>
      </c>
      <c r="AJ170" s="50">
        <v>2000</v>
      </c>
      <c r="AK170" s="50">
        <v>663435</v>
      </c>
    </row>
    <row r="171" spans="1:39" x14ac:dyDescent="0.2">
      <c r="A171" s="5" t="s">
        <v>527</v>
      </c>
      <c r="B171" s="141">
        <v>34859343</v>
      </c>
      <c r="C171" s="56">
        <f t="shared" si="40"/>
        <v>190701.11170588236</v>
      </c>
      <c r="D171" s="56">
        <f t="shared" si="61"/>
        <v>168255.11170588236</v>
      </c>
      <c r="E171" s="46">
        <v>673020</v>
      </c>
      <c r="F171" s="141">
        <v>7355143</v>
      </c>
      <c r="G171" s="6">
        <f t="shared" si="62"/>
        <v>282890.11538461538</v>
      </c>
      <c r="H171" s="6">
        <f t="shared" si="63"/>
        <v>260444.11538461538</v>
      </c>
      <c r="I171" s="17">
        <v>1041776</v>
      </c>
      <c r="J171" s="6">
        <f t="shared" si="64"/>
        <v>25548</v>
      </c>
      <c r="K171" s="6">
        <f t="shared" si="65"/>
        <v>22446</v>
      </c>
      <c r="L171" s="6">
        <v>3102</v>
      </c>
      <c r="M171" s="6">
        <v>4302</v>
      </c>
      <c r="N171" s="6">
        <v>9720</v>
      </c>
      <c r="O171" s="6">
        <v>1290</v>
      </c>
      <c r="P171" s="6">
        <v>11436</v>
      </c>
      <c r="Q171" s="6">
        <v>8616</v>
      </c>
      <c r="R171" s="17">
        <v>11170</v>
      </c>
      <c r="S171" s="6">
        <f t="shared" si="42"/>
        <v>266</v>
      </c>
      <c r="T171" s="6">
        <f t="shared" si="43"/>
        <v>-2554</v>
      </c>
      <c r="U171" s="6">
        <f t="shared" si="66"/>
        <v>263670</v>
      </c>
      <c r="V171" s="120">
        <v>3000000</v>
      </c>
      <c r="W171" s="17">
        <v>3000000</v>
      </c>
      <c r="X171" s="17" t="s">
        <v>358</v>
      </c>
      <c r="Y171" s="17">
        <v>2050000</v>
      </c>
      <c r="Z171" s="17" t="s">
        <v>137</v>
      </c>
      <c r="AA171" s="6">
        <f t="shared" si="67"/>
        <v>40326</v>
      </c>
      <c r="AB171" s="92"/>
      <c r="AC171" s="42"/>
      <c r="AD171" s="42"/>
      <c r="AE171" s="42"/>
      <c r="AF171" s="42"/>
      <c r="AG171" s="97" t="s">
        <v>68</v>
      </c>
      <c r="AH171" s="116">
        <v>448000</v>
      </c>
      <c r="AI171" s="50">
        <v>435000</v>
      </c>
      <c r="AJ171" s="50">
        <v>13000</v>
      </c>
      <c r="AK171" s="50">
        <v>170500</v>
      </c>
    </row>
    <row r="172" spans="1:39" x14ac:dyDescent="0.2">
      <c r="A172" s="5" t="s">
        <v>528</v>
      </c>
      <c r="B172" s="141">
        <v>26072231</v>
      </c>
      <c r="C172" s="56">
        <f t="shared" si="40"/>
        <v>142630.44017647061</v>
      </c>
      <c r="D172" s="56">
        <f t="shared" si="61"/>
        <v>113322.44017647061</v>
      </c>
      <c r="E172" s="46">
        <v>453288</v>
      </c>
      <c r="F172" s="141">
        <v>8004748</v>
      </c>
      <c r="G172" s="6">
        <f t="shared" si="62"/>
        <v>307874.92307692306</v>
      </c>
      <c r="H172" s="6">
        <f t="shared" si="63"/>
        <v>278566.92307692306</v>
      </c>
      <c r="I172" s="17">
        <v>1114268</v>
      </c>
      <c r="J172" s="6">
        <f t="shared" si="64"/>
        <v>32632</v>
      </c>
      <c r="K172" s="6">
        <f t="shared" si="65"/>
        <v>29308</v>
      </c>
      <c r="L172" s="6">
        <v>3324</v>
      </c>
      <c r="M172" s="6">
        <v>3943</v>
      </c>
      <c r="N172" s="6">
        <v>12834</v>
      </c>
      <c r="O172" s="6">
        <v>1202</v>
      </c>
      <c r="P172" s="6">
        <v>15272</v>
      </c>
      <c r="Q172" s="6">
        <v>10182</v>
      </c>
      <c r="R172" s="17">
        <v>11170</v>
      </c>
      <c r="S172" s="6">
        <f t="shared" si="42"/>
        <v>4102</v>
      </c>
      <c r="T172" s="6">
        <f t="shared" si="43"/>
        <v>-988</v>
      </c>
      <c r="U172" s="6">
        <f t="shared" si="66"/>
        <v>282540</v>
      </c>
      <c r="V172" s="120">
        <v>2600000</v>
      </c>
      <c r="W172" s="17">
        <v>2600000</v>
      </c>
      <c r="X172" s="17">
        <v>0</v>
      </c>
      <c r="Y172" s="17">
        <v>255000</v>
      </c>
      <c r="Z172" s="17" t="s">
        <v>100</v>
      </c>
      <c r="AA172" s="6">
        <f t="shared" si="67"/>
        <v>43212</v>
      </c>
      <c r="AB172" s="92">
        <v>1456500</v>
      </c>
      <c r="AC172" s="42">
        <v>1450000</v>
      </c>
      <c r="AD172" s="42">
        <v>6500</v>
      </c>
      <c r="AE172" s="42">
        <v>335000</v>
      </c>
      <c r="AF172" s="42" t="s">
        <v>335</v>
      </c>
      <c r="AG172" s="97" t="s">
        <v>69</v>
      </c>
      <c r="AH172" s="116">
        <v>460997</v>
      </c>
      <c r="AI172" s="50">
        <v>432997</v>
      </c>
      <c r="AJ172" s="50">
        <v>28000</v>
      </c>
      <c r="AK172" s="50">
        <v>255450</v>
      </c>
    </row>
    <row r="173" spans="1:39" x14ac:dyDescent="0.2">
      <c r="A173" s="5" t="s">
        <v>529</v>
      </c>
      <c r="B173" s="141">
        <v>24231347</v>
      </c>
      <c r="C173" s="56">
        <f t="shared" si="40"/>
        <v>132559.72182352943</v>
      </c>
      <c r="D173" s="56">
        <f t="shared" si="61"/>
        <v>110137.72182352943</v>
      </c>
      <c r="E173" s="46">
        <v>440552</v>
      </c>
      <c r="F173" s="141">
        <v>2303703</v>
      </c>
      <c r="G173" s="6">
        <f t="shared" si="62"/>
        <v>88603.961538461532</v>
      </c>
      <c r="H173" s="6">
        <f t="shared" si="63"/>
        <v>66181.961538461532</v>
      </c>
      <c r="I173" s="17">
        <v>264728</v>
      </c>
      <c r="J173" s="6">
        <f t="shared" si="64"/>
        <v>27236</v>
      </c>
      <c r="K173" s="6">
        <f t="shared" si="65"/>
        <v>22422</v>
      </c>
      <c r="L173" s="6">
        <v>4814</v>
      </c>
      <c r="M173" s="6" t="s">
        <v>358</v>
      </c>
      <c r="N173" s="6">
        <v>9152</v>
      </c>
      <c r="O173" s="6">
        <v>1992</v>
      </c>
      <c r="P173" s="6">
        <v>11278</v>
      </c>
      <c r="Q173" s="6" t="s">
        <v>358</v>
      </c>
      <c r="R173" s="17">
        <v>11170</v>
      </c>
      <c r="S173" s="6">
        <f t="shared" si="42"/>
        <v>108</v>
      </c>
      <c r="T173" s="6" t="s">
        <v>250</v>
      </c>
      <c r="U173" s="6">
        <f t="shared" si="66"/>
        <v>409190</v>
      </c>
      <c r="V173" s="120">
        <v>725000</v>
      </c>
      <c r="W173" s="17">
        <v>725000</v>
      </c>
      <c r="X173" s="17">
        <v>0</v>
      </c>
      <c r="Y173" s="17">
        <v>1400000</v>
      </c>
      <c r="Z173" s="17" t="s">
        <v>101</v>
      </c>
      <c r="AA173" s="6">
        <f t="shared" si="67"/>
        <v>62582</v>
      </c>
      <c r="AB173" s="92">
        <v>580000</v>
      </c>
      <c r="AC173" s="42">
        <v>580000</v>
      </c>
      <c r="AD173" s="42" t="s">
        <v>358</v>
      </c>
      <c r="AE173" s="42">
        <v>600000</v>
      </c>
      <c r="AF173" s="42" t="s">
        <v>336</v>
      </c>
      <c r="AG173" s="97" t="s">
        <v>70</v>
      </c>
      <c r="AH173" s="116">
        <v>253500</v>
      </c>
      <c r="AI173" s="50">
        <v>250000</v>
      </c>
      <c r="AJ173" s="50">
        <v>3500</v>
      </c>
      <c r="AK173" s="50">
        <v>100000</v>
      </c>
    </row>
    <row r="174" spans="1:39" x14ac:dyDescent="0.2">
      <c r="A174" s="5" t="s">
        <v>530</v>
      </c>
      <c r="B174" s="141">
        <v>51921731</v>
      </c>
      <c r="C174" s="56">
        <f t="shared" si="40"/>
        <v>284042.41076470591</v>
      </c>
      <c r="D174" s="56">
        <f t="shared" si="61"/>
        <v>264402.41076470591</v>
      </c>
      <c r="E174" s="46">
        <v>1057608</v>
      </c>
      <c r="F174" s="141">
        <v>8141773</v>
      </c>
      <c r="G174" s="6">
        <f t="shared" si="62"/>
        <v>313145.11538461538</v>
      </c>
      <c r="H174" s="6">
        <f t="shared" si="63"/>
        <v>293505.11538461538</v>
      </c>
      <c r="I174" s="17">
        <v>1174020</v>
      </c>
      <c r="J174" s="6">
        <f t="shared" si="64"/>
        <v>22052</v>
      </c>
      <c r="K174" s="6">
        <f t="shared" si="65"/>
        <v>19640</v>
      </c>
      <c r="L174" s="6">
        <v>2412</v>
      </c>
      <c r="M174" s="6">
        <v>2412</v>
      </c>
      <c r="N174" s="6">
        <v>8789</v>
      </c>
      <c r="O174" s="6">
        <v>1050</v>
      </c>
      <c r="P174" s="6">
        <v>9801</v>
      </c>
      <c r="Q174" s="6">
        <v>9801</v>
      </c>
      <c r="R174" s="17">
        <v>11170</v>
      </c>
      <c r="S174" s="6">
        <f t="shared" si="42"/>
        <v>-1369</v>
      </c>
      <c r="T174" s="6">
        <f t="shared" si="43"/>
        <v>-1369</v>
      </c>
      <c r="U174" s="6">
        <f t="shared" si="66"/>
        <v>205020</v>
      </c>
      <c r="V174" s="120">
        <v>3500000</v>
      </c>
      <c r="W174" s="17">
        <v>3500000</v>
      </c>
      <c r="X174" s="17" t="s">
        <v>358</v>
      </c>
      <c r="Y174" s="17">
        <v>900000</v>
      </c>
      <c r="Z174" s="17" t="s">
        <v>102</v>
      </c>
      <c r="AA174" s="6">
        <f t="shared" si="67"/>
        <v>31356</v>
      </c>
      <c r="AB174" s="92"/>
      <c r="AC174" s="42"/>
      <c r="AD174" s="42"/>
      <c r="AE174" s="42"/>
      <c r="AF174" s="42"/>
      <c r="AG174" s="97" t="s">
        <v>71</v>
      </c>
      <c r="AH174" s="116">
        <v>500000</v>
      </c>
      <c r="AI174" s="50">
        <v>500000</v>
      </c>
      <c r="AJ174" s="98" t="s">
        <v>475</v>
      </c>
      <c r="AK174" s="50">
        <v>150000</v>
      </c>
    </row>
    <row r="175" spans="1:39" x14ac:dyDescent="0.2">
      <c r="A175" s="5" t="s">
        <v>531</v>
      </c>
      <c r="B175" s="141">
        <v>20666946</v>
      </c>
      <c r="C175" s="56">
        <f t="shared" si="40"/>
        <v>113060.35164705884</v>
      </c>
      <c r="D175" s="56">
        <f t="shared" si="61"/>
        <v>94162.351647058837</v>
      </c>
      <c r="E175" s="46">
        <v>376640</v>
      </c>
      <c r="F175" s="141">
        <v>5489367</v>
      </c>
      <c r="G175" s="6">
        <f t="shared" si="62"/>
        <v>211129.5</v>
      </c>
      <c r="H175" s="6">
        <f t="shared" si="63"/>
        <v>192231.5</v>
      </c>
      <c r="I175" s="17">
        <v>768928</v>
      </c>
      <c r="J175" s="6">
        <f t="shared" si="64"/>
        <v>21475</v>
      </c>
      <c r="K175" s="6">
        <f t="shared" si="65"/>
        <v>18898</v>
      </c>
      <c r="L175" s="6">
        <v>2577</v>
      </c>
      <c r="M175" s="6">
        <v>2577</v>
      </c>
      <c r="N175" s="6">
        <v>7600</v>
      </c>
      <c r="O175" s="6">
        <v>1854</v>
      </c>
      <c r="P175" s="6">
        <v>9444</v>
      </c>
      <c r="Q175" s="6">
        <v>9444</v>
      </c>
      <c r="R175" s="17">
        <v>11170</v>
      </c>
      <c r="S175" s="6">
        <f t="shared" si="42"/>
        <v>-1726</v>
      </c>
      <c r="T175" s="6">
        <f t="shared" si="43"/>
        <v>-1726</v>
      </c>
      <c r="U175" s="6">
        <f t="shared" si="66"/>
        <v>219045</v>
      </c>
      <c r="V175" s="120">
        <v>1317847</v>
      </c>
      <c r="W175" s="17">
        <v>1317847</v>
      </c>
      <c r="X175" s="17" t="s">
        <v>358</v>
      </c>
      <c r="Y175" s="17">
        <v>360000</v>
      </c>
      <c r="Z175" s="17" t="s">
        <v>103</v>
      </c>
      <c r="AA175" s="6">
        <f t="shared" si="67"/>
        <v>33501</v>
      </c>
      <c r="AB175" s="92"/>
      <c r="AC175" s="42"/>
      <c r="AD175" s="42"/>
      <c r="AE175" s="42"/>
      <c r="AF175" s="42"/>
      <c r="AG175" s="97" t="s">
        <v>72</v>
      </c>
      <c r="AH175" s="116">
        <v>540356</v>
      </c>
      <c r="AI175" s="50">
        <v>540356</v>
      </c>
      <c r="AJ175" s="98" t="s">
        <v>475</v>
      </c>
      <c r="AK175" s="50">
        <v>50000</v>
      </c>
    </row>
    <row r="176" spans="1:39" s="131" customFormat="1" x14ac:dyDescent="0.2">
      <c r="A176" s="5" t="s">
        <v>141</v>
      </c>
      <c r="B176" s="141">
        <v>25564646</v>
      </c>
      <c r="C176" s="56">
        <f t="shared" si="40"/>
        <v>139853.65164705884</v>
      </c>
      <c r="D176" s="56">
        <f t="shared" si="61"/>
        <v>84498.651647058839</v>
      </c>
      <c r="E176" s="46">
        <v>337996</v>
      </c>
      <c r="F176" s="141">
        <v>4342985</v>
      </c>
      <c r="G176" s="6">
        <f t="shared" si="62"/>
        <v>167037.88461538462</v>
      </c>
      <c r="H176" s="6">
        <f t="shared" si="63"/>
        <v>111682.88461538462</v>
      </c>
      <c r="I176" s="17">
        <v>446732</v>
      </c>
      <c r="J176" s="6">
        <f t="shared" si="64"/>
        <v>57755</v>
      </c>
      <c r="K176" s="6">
        <f t="shared" si="65"/>
        <v>55355</v>
      </c>
      <c r="L176" s="6">
        <v>2400</v>
      </c>
      <c r="M176" s="6" t="s">
        <v>358</v>
      </c>
      <c r="N176" s="6">
        <v>41564</v>
      </c>
      <c r="O176" s="6">
        <v>1500</v>
      </c>
      <c r="P176" s="6">
        <v>12291</v>
      </c>
      <c r="Q176" s="6" t="s">
        <v>358</v>
      </c>
      <c r="R176" s="17">
        <v>11170</v>
      </c>
      <c r="S176" s="6">
        <f t="shared" si="42"/>
        <v>1121</v>
      </c>
      <c r="T176" s="6" t="s">
        <v>250</v>
      </c>
      <c r="U176" s="6">
        <f t="shared" si="66"/>
        <v>204000</v>
      </c>
      <c r="V176" s="120" t="s">
        <v>358</v>
      </c>
      <c r="W176" s="17" t="s">
        <v>358</v>
      </c>
      <c r="X176" s="17" t="s">
        <v>358</v>
      </c>
      <c r="Y176" s="17" t="s">
        <v>358</v>
      </c>
      <c r="Z176" s="17" t="s">
        <v>104</v>
      </c>
      <c r="AA176" s="6">
        <f t="shared" si="67"/>
        <v>31200</v>
      </c>
      <c r="AB176" s="92"/>
      <c r="AC176" s="42"/>
      <c r="AD176" s="42"/>
      <c r="AE176" s="42"/>
      <c r="AF176" s="42"/>
      <c r="AG176" s="97" t="s">
        <v>73</v>
      </c>
      <c r="AH176" s="117" t="s">
        <v>475</v>
      </c>
      <c r="AI176" s="98" t="s">
        <v>475</v>
      </c>
      <c r="AJ176" s="98" t="s">
        <v>475</v>
      </c>
      <c r="AK176" s="98" t="s">
        <v>475</v>
      </c>
      <c r="AL176" s="37"/>
      <c r="AM176" s="37"/>
    </row>
    <row r="177" spans="1:39" s="131" customFormat="1" x14ac:dyDescent="0.2">
      <c r="A177" s="5" t="s">
        <v>309</v>
      </c>
      <c r="B177" s="141">
        <v>25168004</v>
      </c>
      <c r="C177" s="56">
        <f t="shared" si="40"/>
        <v>137683.78658823532</v>
      </c>
      <c r="D177" s="56">
        <f t="shared" si="61"/>
        <v>109509.78658823532</v>
      </c>
      <c r="E177" s="46">
        <v>438040</v>
      </c>
      <c r="F177" s="141">
        <v>8375109</v>
      </c>
      <c r="G177" s="6">
        <f t="shared" si="62"/>
        <v>322119.57692307694</v>
      </c>
      <c r="H177" s="6">
        <f t="shared" si="63"/>
        <v>293945.57692307694</v>
      </c>
      <c r="I177" s="17">
        <v>1175784</v>
      </c>
      <c r="J177" s="6">
        <f t="shared" si="64"/>
        <v>31556</v>
      </c>
      <c r="K177" s="6">
        <f t="shared" si="65"/>
        <v>28174</v>
      </c>
      <c r="L177" s="6">
        <v>3382</v>
      </c>
      <c r="M177" s="6">
        <v>4252</v>
      </c>
      <c r="N177" s="6">
        <v>12686</v>
      </c>
      <c r="O177" s="6">
        <v>1509</v>
      </c>
      <c r="P177" s="6">
        <v>13979</v>
      </c>
      <c r="Q177" s="6">
        <v>10235</v>
      </c>
      <c r="R177" s="17">
        <v>11170</v>
      </c>
      <c r="S177" s="6">
        <f t="shared" si="42"/>
        <v>2809</v>
      </c>
      <c r="T177" s="6">
        <f t="shared" si="43"/>
        <v>-935</v>
      </c>
      <c r="U177" s="6">
        <f t="shared" si="66"/>
        <v>287470</v>
      </c>
      <c r="V177" s="120">
        <v>1935000</v>
      </c>
      <c r="W177" s="17">
        <v>1935000</v>
      </c>
      <c r="X177" s="17">
        <v>0</v>
      </c>
      <c r="Y177" s="17">
        <v>750000</v>
      </c>
      <c r="Z177" s="17" t="s">
        <v>434</v>
      </c>
      <c r="AA177" s="6">
        <f t="shared" si="67"/>
        <v>43966</v>
      </c>
      <c r="AB177" s="92"/>
      <c r="AC177" s="42"/>
      <c r="AD177" s="42"/>
      <c r="AE177" s="42"/>
      <c r="AF177" s="42"/>
      <c r="AG177" s="97" t="s">
        <v>74</v>
      </c>
      <c r="AH177" s="116">
        <v>688296</v>
      </c>
      <c r="AI177" s="50">
        <v>688296</v>
      </c>
      <c r="AJ177" s="50">
        <v>0</v>
      </c>
      <c r="AK177" s="50">
        <v>75000</v>
      </c>
      <c r="AL177" s="37"/>
      <c r="AM177" s="37"/>
    </row>
    <row r="178" spans="1:39" s="131" customFormat="1" x14ac:dyDescent="0.2">
      <c r="A178" s="5" t="s">
        <v>310</v>
      </c>
      <c r="B178" s="141">
        <v>34410822</v>
      </c>
      <c r="C178" s="56">
        <f t="shared" ref="C178:C226" si="68">(B$6*B178)/85</f>
        <v>188247.43799999999</v>
      </c>
      <c r="D178" s="56">
        <f t="shared" si="61"/>
        <v>131851.43799999999</v>
      </c>
      <c r="E178" s="46">
        <v>527404</v>
      </c>
      <c r="F178" s="141">
        <v>4809914</v>
      </c>
      <c r="G178" s="6">
        <f t="shared" si="62"/>
        <v>184996.69230769231</v>
      </c>
      <c r="H178" s="6">
        <f t="shared" si="63"/>
        <v>128600.69230769231</v>
      </c>
      <c r="I178" s="17">
        <v>514404</v>
      </c>
      <c r="J178" s="6">
        <f t="shared" si="64"/>
        <v>57876</v>
      </c>
      <c r="K178" s="6">
        <f t="shared" si="65"/>
        <v>56396</v>
      </c>
      <c r="L178" s="6">
        <v>1480</v>
      </c>
      <c r="M178" s="6">
        <v>1480</v>
      </c>
      <c r="N178" s="6">
        <v>42818</v>
      </c>
      <c r="O178" s="6">
        <v>1500</v>
      </c>
      <c r="P178" s="6">
        <v>12078</v>
      </c>
      <c r="Q178" s="6">
        <v>12078</v>
      </c>
      <c r="R178" s="17">
        <v>11170</v>
      </c>
      <c r="S178" s="6">
        <f t="shared" si="42"/>
        <v>908</v>
      </c>
      <c r="T178" s="6">
        <f t="shared" si="43"/>
        <v>908</v>
      </c>
      <c r="U178" s="6">
        <f t="shared" si="66"/>
        <v>125800</v>
      </c>
      <c r="V178" s="120">
        <v>2406505</v>
      </c>
      <c r="W178" s="17">
        <v>2406505</v>
      </c>
      <c r="X178" s="17" t="s">
        <v>358</v>
      </c>
      <c r="Y178" s="17" t="s">
        <v>358</v>
      </c>
      <c r="Z178" s="17" t="s">
        <v>105</v>
      </c>
      <c r="AA178" s="6">
        <f t="shared" si="67"/>
        <v>19240</v>
      </c>
      <c r="AB178" s="92"/>
      <c r="AC178" s="42"/>
      <c r="AD178" s="42"/>
      <c r="AE178" s="42"/>
      <c r="AF178" s="42"/>
      <c r="AG178" s="97" t="s">
        <v>75</v>
      </c>
      <c r="AH178" s="117" t="s">
        <v>475</v>
      </c>
      <c r="AI178" s="98" t="s">
        <v>475</v>
      </c>
      <c r="AJ178" s="98" t="s">
        <v>475</v>
      </c>
      <c r="AK178" s="98" t="s">
        <v>475</v>
      </c>
      <c r="AL178" s="37"/>
      <c r="AM178" s="37"/>
    </row>
    <row r="179" spans="1:39" x14ac:dyDescent="0.2">
      <c r="A179" s="5" t="s">
        <v>311</v>
      </c>
      <c r="B179" s="141">
        <v>20759062</v>
      </c>
      <c r="C179" s="56">
        <f t="shared" si="68"/>
        <v>113564.28035294118</v>
      </c>
      <c r="D179" s="56">
        <f t="shared" si="61"/>
        <v>98486.280352941176</v>
      </c>
      <c r="E179" s="46">
        <v>393944</v>
      </c>
      <c r="F179" s="141">
        <v>5937555</v>
      </c>
      <c r="G179" s="6">
        <f t="shared" si="62"/>
        <v>228367.5</v>
      </c>
      <c r="H179" s="6">
        <f t="shared" si="63"/>
        <v>213289.5</v>
      </c>
      <c r="I179" s="17">
        <v>853160</v>
      </c>
      <c r="J179" s="6">
        <f t="shared" si="64"/>
        <v>21982</v>
      </c>
      <c r="K179" s="6">
        <f t="shared" si="65"/>
        <v>15078</v>
      </c>
      <c r="L179" s="6">
        <v>6904</v>
      </c>
      <c r="M179" s="6">
        <v>6904</v>
      </c>
      <c r="N179" s="6">
        <v>6762</v>
      </c>
      <c r="O179" s="6">
        <v>1068</v>
      </c>
      <c r="P179" s="6">
        <v>7248</v>
      </c>
      <c r="Q179" s="6">
        <v>9108</v>
      </c>
      <c r="R179" s="17">
        <v>11170</v>
      </c>
      <c r="S179" s="6">
        <f t="shared" si="42"/>
        <v>-3922</v>
      </c>
      <c r="T179" s="6">
        <f t="shared" si="43"/>
        <v>-2062</v>
      </c>
      <c r="U179" s="6">
        <f t="shared" si="66"/>
        <v>586840</v>
      </c>
      <c r="V179" s="120">
        <v>2000000</v>
      </c>
      <c r="W179" s="17">
        <v>2000000</v>
      </c>
      <c r="X179" s="17" t="s">
        <v>358</v>
      </c>
      <c r="Y179" s="17">
        <v>740000</v>
      </c>
      <c r="Z179" s="17" t="s">
        <v>106</v>
      </c>
      <c r="AA179" s="6">
        <f t="shared" si="67"/>
        <v>89752</v>
      </c>
      <c r="AB179" s="92"/>
      <c r="AC179" s="42"/>
      <c r="AD179" s="42"/>
      <c r="AE179" s="42"/>
      <c r="AF179" s="42"/>
      <c r="AG179" s="97" t="s">
        <v>76</v>
      </c>
      <c r="AH179" s="116">
        <v>400000</v>
      </c>
      <c r="AI179" s="50">
        <v>375000</v>
      </c>
      <c r="AJ179" s="50">
        <v>25000</v>
      </c>
      <c r="AK179" s="50">
        <v>0</v>
      </c>
    </row>
    <row r="180" spans="1:39" x14ac:dyDescent="0.2">
      <c r="A180" s="5" t="s">
        <v>312</v>
      </c>
      <c r="B180" s="141">
        <v>53092369</v>
      </c>
      <c r="C180" s="56">
        <f t="shared" si="68"/>
        <v>290446.48923529411</v>
      </c>
      <c r="D180" s="56">
        <f t="shared" si="61"/>
        <v>269066.48923529411</v>
      </c>
      <c r="E180" s="46">
        <v>1076264</v>
      </c>
      <c r="F180" s="141">
        <v>10946401</v>
      </c>
      <c r="G180" s="6">
        <f t="shared" si="62"/>
        <v>421015.42307692306</v>
      </c>
      <c r="H180" s="6">
        <f t="shared" si="63"/>
        <v>399635.42307692306</v>
      </c>
      <c r="I180" s="17">
        <v>1598540</v>
      </c>
      <c r="J180" s="6">
        <f t="shared" si="64"/>
        <v>24059</v>
      </c>
      <c r="K180" s="6">
        <f t="shared" si="65"/>
        <v>21380</v>
      </c>
      <c r="L180" s="6">
        <v>2679</v>
      </c>
      <c r="M180" s="6">
        <v>2679</v>
      </c>
      <c r="N180" s="6">
        <v>10574</v>
      </c>
      <c r="O180" s="6">
        <v>1035</v>
      </c>
      <c r="P180" s="6">
        <v>9771</v>
      </c>
      <c r="Q180" s="6">
        <v>9771</v>
      </c>
      <c r="R180" s="17">
        <v>11170</v>
      </c>
      <c r="S180" s="6">
        <f t="shared" si="42"/>
        <v>-1399</v>
      </c>
      <c r="T180" s="6">
        <f t="shared" si="43"/>
        <v>-1399</v>
      </c>
      <c r="U180" s="6">
        <f t="shared" si="66"/>
        <v>227715</v>
      </c>
      <c r="V180" s="120">
        <v>2425000</v>
      </c>
      <c r="W180" s="17">
        <v>2425000</v>
      </c>
      <c r="X180" s="17">
        <v>0</v>
      </c>
      <c r="Y180" s="17">
        <v>1525000</v>
      </c>
      <c r="Z180" s="17" t="s">
        <v>435</v>
      </c>
      <c r="AA180" s="6">
        <f t="shared" si="67"/>
        <v>34827</v>
      </c>
      <c r="AB180" s="92"/>
      <c r="AC180" s="42"/>
      <c r="AD180" s="42"/>
      <c r="AE180" s="42"/>
      <c r="AF180" s="42"/>
      <c r="AG180" s="97" t="s">
        <v>77</v>
      </c>
      <c r="AH180" s="116">
        <v>553000</v>
      </c>
      <c r="AI180" s="50">
        <v>553000</v>
      </c>
      <c r="AJ180" s="50">
        <v>0</v>
      </c>
      <c r="AK180" s="50">
        <v>0</v>
      </c>
    </row>
    <row r="181" spans="1:39" x14ac:dyDescent="0.2">
      <c r="A181" s="5" t="s">
        <v>313</v>
      </c>
      <c r="B181" s="141">
        <v>17962415</v>
      </c>
      <c r="C181" s="56">
        <f t="shared" si="68"/>
        <v>98264.976176470591</v>
      </c>
      <c r="D181" s="56">
        <f t="shared" si="61"/>
        <v>76867.976176470591</v>
      </c>
      <c r="E181" s="46">
        <v>307472</v>
      </c>
      <c r="F181" s="141">
        <v>4592272</v>
      </c>
      <c r="G181" s="6">
        <f t="shared" si="62"/>
        <v>176625.84615384616</v>
      </c>
      <c r="H181" s="6">
        <f t="shared" si="63"/>
        <v>155228.84615384616</v>
      </c>
      <c r="I181" s="17">
        <v>620916</v>
      </c>
      <c r="J181" s="6">
        <f t="shared" si="64"/>
        <v>24939</v>
      </c>
      <c r="K181" s="6">
        <f t="shared" si="65"/>
        <v>21397</v>
      </c>
      <c r="L181" s="6">
        <v>3542</v>
      </c>
      <c r="M181" s="6" t="s">
        <v>358</v>
      </c>
      <c r="N181" s="6">
        <v>10799</v>
      </c>
      <c r="O181" s="6">
        <v>936</v>
      </c>
      <c r="P181" s="6">
        <v>9662</v>
      </c>
      <c r="Q181" s="6" t="s">
        <v>358</v>
      </c>
      <c r="R181" s="17">
        <v>11170</v>
      </c>
      <c r="S181" s="6">
        <f t="shared" si="42"/>
        <v>-1508</v>
      </c>
      <c r="T181" s="6" t="s">
        <v>397</v>
      </c>
      <c r="U181" s="6">
        <f t="shared" si="66"/>
        <v>301070</v>
      </c>
      <c r="V181" s="120">
        <v>2250000</v>
      </c>
      <c r="W181" s="17">
        <v>2250000</v>
      </c>
      <c r="X181" s="17">
        <v>0</v>
      </c>
      <c r="Y181" s="17">
        <v>640000</v>
      </c>
      <c r="Z181" s="17" t="s">
        <v>436</v>
      </c>
      <c r="AA181" s="6">
        <f t="shared" si="67"/>
        <v>46046</v>
      </c>
      <c r="AB181" s="92"/>
      <c r="AC181" s="42"/>
      <c r="AD181" s="42"/>
      <c r="AE181" s="42"/>
      <c r="AF181" s="42"/>
      <c r="AG181" s="97" t="s">
        <v>78</v>
      </c>
      <c r="AH181" s="116">
        <v>455000</v>
      </c>
      <c r="AI181" s="50">
        <v>455000</v>
      </c>
      <c r="AJ181" s="50">
        <v>0</v>
      </c>
      <c r="AK181" s="50">
        <v>121250</v>
      </c>
    </row>
    <row r="182" spans="1:39" x14ac:dyDescent="0.2">
      <c r="A182" s="8"/>
      <c r="B182" s="48"/>
      <c r="C182" s="129"/>
      <c r="D182" s="129"/>
      <c r="E182" s="48"/>
      <c r="F182" s="145"/>
      <c r="G182" s="91"/>
      <c r="H182" s="130"/>
      <c r="I182" s="22"/>
      <c r="J182" s="9"/>
      <c r="K182" s="9"/>
      <c r="L182" s="9"/>
      <c r="M182" s="9"/>
      <c r="N182" s="9"/>
      <c r="O182" s="9"/>
      <c r="P182" s="9"/>
      <c r="Q182" s="9"/>
      <c r="R182" s="18"/>
      <c r="S182" s="91"/>
      <c r="T182" s="91"/>
      <c r="U182" s="130"/>
      <c r="V182" s="18"/>
      <c r="W182" s="18"/>
      <c r="X182" s="18"/>
      <c r="Y182" s="18"/>
      <c r="Z182" s="18"/>
      <c r="AA182" s="130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31"/>
      <c r="AM182" s="131"/>
    </row>
    <row r="183" spans="1:39" x14ac:dyDescent="0.2">
      <c r="A183" s="132"/>
      <c r="B183" s="142"/>
      <c r="C183" s="134"/>
      <c r="D183" s="134"/>
      <c r="E183" s="51"/>
      <c r="F183" s="146"/>
      <c r="G183" s="91"/>
      <c r="H183" s="130"/>
      <c r="I183" s="22"/>
      <c r="J183" s="91"/>
      <c r="K183" s="91"/>
      <c r="L183" s="132"/>
      <c r="M183" s="132"/>
      <c r="N183" s="132"/>
      <c r="O183" s="132"/>
      <c r="P183" s="132"/>
      <c r="Q183" s="132"/>
      <c r="R183" s="131"/>
      <c r="S183" s="91"/>
      <c r="T183" s="91"/>
      <c r="U183" s="130"/>
      <c r="V183" s="133"/>
      <c r="W183" s="133"/>
      <c r="X183" s="133"/>
      <c r="Y183" s="133"/>
      <c r="Z183" s="133"/>
      <c r="AA183" s="130"/>
      <c r="AB183" s="133"/>
      <c r="AC183" s="133"/>
      <c r="AD183" s="133"/>
      <c r="AE183" s="133"/>
      <c r="AF183" s="133"/>
      <c r="AG183" s="135"/>
      <c r="AH183" s="135"/>
      <c r="AI183" s="135"/>
      <c r="AJ183" s="135"/>
      <c r="AK183" s="135"/>
      <c r="AL183" s="131"/>
      <c r="AM183" s="131"/>
    </row>
    <row r="184" spans="1:39" x14ac:dyDescent="0.2">
      <c r="A184" s="1" t="s">
        <v>314</v>
      </c>
      <c r="B184" s="49"/>
      <c r="C184" s="136"/>
      <c r="D184" s="136"/>
      <c r="E184" s="151"/>
      <c r="F184" s="147"/>
      <c r="G184" s="91"/>
      <c r="H184" s="130"/>
      <c r="I184" s="22"/>
      <c r="J184" s="137"/>
      <c r="K184" s="137"/>
      <c r="L184" s="2"/>
      <c r="M184" s="2"/>
      <c r="N184" s="2"/>
      <c r="O184" s="2"/>
      <c r="P184" s="2"/>
      <c r="Q184" s="2"/>
      <c r="R184" s="19"/>
      <c r="S184" s="91"/>
      <c r="T184" s="91"/>
      <c r="U184" s="130"/>
      <c r="V184" s="19"/>
      <c r="W184" s="19"/>
      <c r="X184" s="19"/>
      <c r="Y184" s="19"/>
      <c r="Z184" s="19"/>
      <c r="AA184" s="130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31"/>
      <c r="AM184" s="131"/>
    </row>
    <row r="185" spans="1:39" x14ac:dyDescent="0.2">
      <c r="A185" s="3" t="s">
        <v>498</v>
      </c>
      <c r="B185" s="105" t="s">
        <v>395</v>
      </c>
      <c r="C185" s="105" t="s">
        <v>129</v>
      </c>
      <c r="D185" s="105" t="s">
        <v>187</v>
      </c>
      <c r="E185" s="105" t="s">
        <v>388</v>
      </c>
      <c r="F185" s="107" t="s">
        <v>186</v>
      </c>
      <c r="G185" s="108" t="s">
        <v>128</v>
      </c>
      <c r="H185" s="108" t="s">
        <v>398</v>
      </c>
      <c r="I185" s="159" t="s">
        <v>390</v>
      </c>
      <c r="J185" s="111" t="s">
        <v>352</v>
      </c>
      <c r="K185" s="111" t="s">
        <v>183</v>
      </c>
      <c r="L185" s="111" t="s">
        <v>184</v>
      </c>
      <c r="M185" s="111" t="s">
        <v>184</v>
      </c>
      <c r="N185" s="111" t="s">
        <v>499</v>
      </c>
      <c r="O185" s="111" t="s">
        <v>500</v>
      </c>
      <c r="P185" s="111" t="s">
        <v>501</v>
      </c>
      <c r="Q185" s="111" t="s">
        <v>501</v>
      </c>
      <c r="R185" s="113" t="s">
        <v>125</v>
      </c>
      <c r="S185" s="113" t="s">
        <v>127</v>
      </c>
      <c r="T185" s="113" t="s">
        <v>127</v>
      </c>
      <c r="U185" s="20" t="s">
        <v>494</v>
      </c>
      <c r="V185" s="20" t="s">
        <v>291</v>
      </c>
      <c r="W185" s="20" t="s">
        <v>131</v>
      </c>
      <c r="X185" s="20" t="s">
        <v>131</v>
      </c>
      <c r="Y185" s="20" t="s">
        <v>131</v>
      </c>
      <c r="Z185" s="20" t="s">
        <v>130</v>
      </c>
      <c r="AA185" s="39" t="s">
        <v>496</v>
      </c>
      <c r="AB185" s="38" t="s">
        <v>185</v>
      </c>
      <c r="AC185" s="38" t="s">
        <v>185</v>
      </c>
      <c r="AD185" s="38" t="s">
        <v>185</v>
      </c>
      <c r="AE185" s="38" t="s">
        <v>185</v>
      </c>
      <c r="AF185" s="38" t="s">
        <v>185</v>
      </c>
      <c r="AG185" s="113" t="s">
        <v>60</v>
      </c>
      <c r="AH185" s="113" t="s">
        <v>114</v>
      </c>
      <c r="AI185" s="113" t="s">
        <v>114</v>
      </c>
      <c r="AJ185" s="113" t="s">
        <v>114</v>
      </c>
      <c r="AK185" s="113" t="s">
        <v>114</v>
      </c>
    </row>
    <row r="186" spans="1:39" x14ac:dyDescent="0.2">
      <c r="A186" s="4"/>
      <c r="B186" s="106" t="s">
        <v>215</v>
      </c>
      <c r="C186" s="106" t="s">
        <v>442</v>
      </c>
      <c r="D186" s="106" t="s">
        <v>443</v>
      </c>
      <c r="E186" s="106" t="s">
        <v>389</v>
      </c>
      <c r="F186" s="109" t="s">
        <v>216</v>
      </c>
      <c r="G186" s="110" t="s">
        <v>444</v>
      </c>
      <c r="H186" s="110" t="s">
        <v>445</v>
      </c>
      <c r="I186" s="160" t="s">
        <v>446</v>
      </c>
      <c r="J186" s="112" t="s">
        <v>448</v>
      </c>
      <c r="K186" s="112" t="s">
        <v>449</v>
      </c>
      <c r="L186" s="112" t="s">
        <v>355</v>
      </c>
      <c r="M186" s="112" t="s">
        <v>354</v>
      </c>
      <c r="N186" s="112" t="s">
        <v>502</v>
      </c>
      <c r="O186" s="112" t="s">
        <v>503</v>
      </c>
      <c r="P186" s="112" t="s">
        <v>505</v>
      </c>
      <c r="Q186" s="112" t="s">
        <v>504</v>
      </c>
      <c r="R186" s="114" t="s">
        <v>126</v>
      </c>
      <c r="S186" s="114" t="s">
        <v>450</v>
      </c>
      <c r="T186" s="114" t="s">
        <v>451</v>
      </c>
      <c r="U186" s="21" t="s">
        <v>307</v>
      </c>
      <c r="V186" s="21" t="s">
        <v>292</v>
      </c>
      <c r="W186" s="21" t="s">
        <v>293</v>
      </c>
      <c r="X186" s="21" t="s">
        <v>294</v>
      </c>
      <c r="Y186" s="21" t="s">
        <v>295</v>
      </c>
      <c r="Z186" s="148" t="s">
        <v>441</v>
      </c>
      <c r="AA186" s="40" t="s">
        <v>308</v>
      </c>
      <c r="AB186" s="41" t="s">
        <v>477</v>
      </c>
      <c r="AC186" s="41" t="s">
        <v>478</v>
      </c>
      <c r="AD186" s="41" t="s">
        <v>479</v>
      </c>
      <c r="AE186" s="41" t="s">
        <v>480</v>
      </c>
      <c r="AF186" s="41" t="s">
        <v>486</v>
      </c>
      <c r="AG186" s="115" t="s">
        <v>485</v>
      </c>
      <c r="AH186" s="115" t="s">
        <v>481</v>
      </c>
      <c r="AI186" s="115" t="s">
        <v>482</v>
      </c>
      <c r="AJ186" s="115" t="s">
        <v>483</v>
      </c>
      <c r="AK186" s="115" t="s">
        <v>484</v>
      </c>
    </row>
    <row r="187" spans="1:39" x14ac:dyDescent="0.2">
      <c r="A187" s="5" t="s">
        <v>315</v>
      </c>
      <c r="B187" s="141">
        <v>81993762</v>
      </c>
      <c r="C187" s="56">
        <f t="shared" si="68"/>
        <v>448554.10976470594</v>
      </c>
      <c r="D187" s="56">
        <f t="shared" ref="D187:D200" si="69">C187-K187</f>
        <v>428073.10976470594</v>
      </c>
      <c r="E187" s="46">
        <v>1712292</v>
      </c>
      <c r="F187" s="141">
        <v>11770736</v>
      </c>
      <c r="G187" s="6">
        <f t="shared" ref="G187:G200" si="70">(E$6*F187)/13</f>
        <v>452720.61538461538</v>
      </c>
      <c r="H187" s="6">
        <f t="shared" ref="H187:H200" si="71">G187-K187</f>
        <v>432239.61538461538</v>
      </c>
      <c r="I187" s="17">
        <v>1728960</v>
      </c>
      <c r="J187" s="6">
        <f t="shared" ref="J187:J200" si="72">L187+N187+O187+P187</f>
        <v>23939</v>
      </c>
      <c r="K187" s="6">
        <f t="shared" ref="K187:K200" si="73">N187+O187+P187</f>
        <v>20481</v>
      </c>
      <c r="L187" s="6">
        <v>3458</v>
      </c>
      <c r="M187" s="6" t="s">
        <v>358</v>
      </c>
      <c r="N187" s="6">
        <v>8600</v>
      </c>
      <c r="O187" s="6">
        <v>1100</v>
      </c>
      <c r="P187" s="6">
        <v>10781</v>
      </c>
      <c r="Q187" s="6" t="s">
        <v>358</v>
      </c>
      <c r="R187" s="17">
        <v>11170</v>
      </c>
      <c r="S187" s="6">
        <f t="shared" si="42"/>
        <v>-389</v>
      </c>
      <c r="T187" s="6" t="s">
        <v>250</v>
      </c>
      <c r="U187" s="6">
        <f t="shared" ref="U187:U200" si="74">L187*85</f>
        <v>293930</v>
      </c>
      <c r="V187" s="120">
        <v>5476738</v>
      </c>
      <c r="W187" s="17">
        <v>5316667</v>
      </c>
      <c r="X187" s="17">
        <v>160071</v>
      </c>
      <c r="Y187" s="17">
        <v>700000</v>
      </c>
      <c r="Z187" s="17" t="s">
        <v>107</v>
      </c>
      <c r="AA187" s="6">
        <f t="shared" ref="AA187:AA200" si="75">L187*13</f>
        <v>44954</v>
      </c>
      <c r="AB187" s="92">
        <v>1840000</v>
      </c>
      <c r="AC187" s="42">
        <v>1800000</v>
      </c>
      <c r="AD187" s="42">
        <v>40000</v>
      </c>
      <c r="AE187" s="42">
        <v>415000</v>
      </c>
      <c r="AF187" s="42" t="s">
        <v>337</v>
      </c>
      <c r="AG187" s="97" t="s">
        <v>79</v>
      </c>
      <c r="AH187" s="116">
        <v>562000</v>
      </c>
      <c r="AI187" s="50">
        <v>562000</v>
      </c>
      <c r="AJ187" s="50">
        <v>0</v>
      </c>
      <c r="AK187" s="50">
        <v>255000</v>
      </c>
    </row>
    <row r="188" spans="1:39" x14ac:dyDescent="0.2">
      <c r="A188" s="5" t="s">
        <v>316</v>
      </c>
      <c r="B188" s="141">
        <v>64193826</v>
      </c>
      <c r="C188" s="56">
        <f t="shared" si="68"/>
        <v>351177.98929411767</v>
      </c>
      <c r="D188" s="56">
        <f t="shared" si="69"/>
        <v>334459.98929411767</v>
      </c>
      <c r="E188" s="46">
        <v>1337840</v>
      </c>
      <c r="F188" s="141">
        <v>16630650</v>
      </c>
      <c r="G188" s="6">
        <f t="shared" si="70"/>
        <v>639640.38461538462</v>
      </c>
      <c r="H188" s="6">
        <f t="shared" si="71"/>
        <v>622922.38461538462</v>
      </c>
      <c r="I188" s="17">
        <v>2491688</v>
      </c>
      <c r="J188" s="6">
        <f t="shared" si="72"/>
        <v>20464</v>
      </c>
      <c r="K188" s="6">
        <f t="shared" si="73"/>
        <v>16718</v>
      </c>
      <c r="L188" s="6">
        <v>3746</v>
      </c>
      <c r="M188" s="6">
        <v>3746</v>
      </c>
      <c r="N188" s="6">
        <v>7174</v>
      </c>
      <c r="O188" s="6">
        <v>1214</v>
      </c>
      <c r="P188" s="6">
        <v>8330</v>
      </c>
      <c r="Q188" s="6">
        <v>8330</v>
      </c>
      <c r="R188" s="17">
        <v>11170</v>
      </c>
      <c r="S188" s="6">
        <f t="shared" si="42"/>
        <v>-2840</v>
      </c>
      <c r="T188" s="6">
        <f t="shared" si="43"/>
        <v>-2840</v>
      </c>
      <c r="U188" s="6">
        <f t="shared" si="74"/>
        <v>318410</v>
      </c>
      <c r="V188" s="120">
        <v>850000</v>
      </c>
      <c r="W188" s="17">
        <v>850000</v>
      </c>
      <c r="X188" s="17">
        <v>0</v>
      </c>
      <c r="Y188" s="17">
        <v>225000</v>
      </c>
      <c r="Z188" s="17" t="s">
        <v>437</v>
      </c>
      <c r="AA188" s="6">
        <f t="shared" si="75"/>
        <v>48698</v>
      </c>
      <c r="AB188" s="92"/>
      <c r="AC188" s="42"/>
      <c r="AD188" s="42"/>
      <c r="AE188" s="42"/>
      <c r="AF188" s="42"/>
      <c r="AG188" s="97" t="s">
        <v>80</v>
      </c>
      <c r="AH188" s="116">
        <v>562900</v>
      </c>
      <c r="AI188" s="50">
        <v>559000</v>
      </c>
      <c r="AJ188" s="50">
        <v>3900</v>
      </c>
      <c r="AK188" s="50">
        <v>450000</v>
      </c>
    </row>
    <row r="189" spans="1:39" x14ac:dyDescent="0.2">
      <c r="A189" s="5" t="s">
        <v>317</v>
      </c>
      <c r="B189" s="141">
        <v>77170242</v>
      </c>
      <c r="C189" s="56">
        <f t="shared" si="68"/>
        <v>422166.61800000002</v>
      </c>
      <c r="D189" s="56">
        <f t="shared" si="69"/>
        <v>402376.61800000002</v>
      </c>
      <c r="E189" s="46">
        <v>1609508</v>
      </c>
      <c r="F189" s="141">
        <v>9493646</v>
      </c>
      <c r="G189" s="6">
        <f t="shared" si="70"/>
        <v>365140.23076923075</v>
      </c>
      <c r="H189" s="6">
        <f t="shared" si="71"/>
        <v>345350.23076923075</v>
      </c>
      <c r="I189" s="17">
        <v>1381400</v>
      </c>
      <c r="J189" s="6">
        <f t="shared" si="72"/>
        <v>22352</v>
      </c>
      <c r="K189" s="6">
        <f t="shared" si="73"/>
        <v>19790</v>
      </c>
      <c r="L189" s="6">
        <v>2562</v>
      </c>
      <c r="M189" s="6">
        <v>2562</v>
      </c>
      <c r="N189" s="6">
        <v>8698</v>
      </c>
      <c r="O189" s="6">
        <v>1100</v>
      </c>
      <c r="P189" s="6">
        <v>9992</v>
      </c>
      <c r="Q189" s="6">
        <v>9992</v>
      </c>
      <c r="R189" s="17">
        <v>11170</v>
      </c>
      <c r="S189" s="6">
        <f t="shared" ref="S189:S226" si="76">P189-R189</f>
        <v>-1178</v>
      </c>
      <c r="T189" s="6">
        <f t="shared" ref="T189:T226" si="77">Q189-R189</f>
        <v>-1178</v>
      </c>
      <c r="U189" s="6">
        <f t="shared" si="74"/>
        <v>217770</v>
      </c>
      <c r="V189" s="120">
        <v>3577500</v>
      </c>
      <c r="W189" s="17">
        <v>3500000</v>
      </c>
      <c r="X189" s="17">
        <v>77500</v>
      </c>
      <c r="Y189" s="17">
        <v>1200000</v>
      </c>
      <c r="Z189" s="17" t="s">
        <v>108</v>
      </c>
      <c r="AA189" s="6">
        <f t="shared" si="75"/>
        <v>33306</v>
      </c>
      <c r="AB189" s="92"/>
      <c r="AC189" s="42"/>
      <c r="AD189" s="42"/>
      <c r="AE189" s="42"/>
      <c r="AF189" s="42"/>
      <c r="AG189" s="97" t="s">
        <v>81</v>
      </c>
      <c r="AH189" s="116">
        <v>605500</v>
      </c>
      <c r="AI189" s="50">
        <v>600000</v>
      </c>
      <c r="AJ189" s="50">
        <v>5500</v>
      </c>
      <c r="AK189" s="50">
        <v>150000</v>
      </c>
    </row>
    <row r="190" spans="1:39" x14ac:dyDescent="0.2">
      <c r="A190" s="5" t="s">
        <v>318</v>
      </c>
      <c r="B190" s="141">
        <v>74117435</v>
      </c>
      <c r="C190" s="56">
        <f t="shared" si="68"/>
        <v>405465.96794117644</v>
      </c>
      <c r="D190" s="56">
        <f t="shared" si="69"/>
        <v>389938.96794117644</v>
      </c>
      <c r="E190" s="46">
        <v>1559756</v>
      </c>
      <c r="F190" s="141">
        <v>10186778</v>
      </c>
      <c r="G190" s="6">
        <f t="shared" si="70"/>
        <v>391799.15384615387</v>
      </c>
      <c r="H190" s="6">
        <f t="shared" si="71"/>
        <v>376272.15384615387</v>
      </c>
      <c r="I190" s="17">
        <v>1505088</v>
      </c>
      <c r="J190" s="6">
        <f t="shared" si="72"/>
        <v>19257</v>
      </c>
      <c r="K190" s="6">
        <f t="shared" si="73"/>
        <v>15527</v>
      </c>
      <c r="L190" s="6">
        <v>3730</v>
      </c>
      <c r="M190" s="6">
        <v>3730</v>
      </c>
      <c r="N190" s="6">
        <v>5657</v>
      </c>
      <c r="O190" s="6">
        <v>1070</v>
      </c>
      <c r="P190" s="6">
        <v>8800</v>
      </c>
      <c r="Q190" s="6">
        <v>8800</v>
      </c>
      <c r="R190" s="17">
        <v>11170</v>
      </c>
      <c r="S190" s="6">
        <f t="shared" si="76"/>
        <v>-2370</v>
      </c>
      <c r="T190" s="6">
        <f t="shared" si="77"/>
        <v>-2370</v>
      </c>
      <c r="U190" s="6">
        <f t="shared" si="74"/>
        <v>317050</v>
      </c>
      <c r="V190" s="120">
        <v>2474500</v>
      </c>
      <c r="W190" s="17">
        <v>2475500</v>
      </c>
      <c r="X190" s="17" t="s">
        <v>358</v>
      </c>
      <c r="Y190" s="17">
        <v>450000</v>
      </c>
      <c r="Z190" s="17" t="s">
        <v>109</v>
      </c>
      <c r="AA190" s="6">
        <f t="shared" si="75"/>
        <v>48490</v>
      </c>
      <c r="AB190" s="92">
        <v>3639800</v>
      </c>
      <c r="AC190" s="42">
        <v>3639800</v>
      </c>
      <c r="AD190" s="42">
        <v>0</v>
      </c>
      <c r="AE190" s="42">
        <v>454000</v>
      </c>
      <c r="AF190" s="42" t="s">
        <v>338</v>
      </c>
      <c r="AG190" s="97" t="s">
        <v>82</v>
      </c>
      <c r="AH190" s="116">
        <v>1545250</v>
      </c>
      <c r="AI190" s="50">
        <v>1545250</v>
      </c>
      <c r="AJ190" s="50">
        <v>0</v>
      </c>
      <c r="AK190" s="50">
        <v>50000</v>
      </c>
    </row>
    <row r="191" spans="1:39" x14ac:dyDescent="0.2">
      <c r="A191" s="5" t="s">
        <v>319</v>
      </c>
      <c r="B191" s="141">
        <v>74989418</v>
      </c>
      <c r="C191" s="56">
        <f t="shared" si="68"/>
        <v>410236.22788235301</v>
      </c>
      <c r="D191" s="56">
        <f t="shared" si="69"/>
        <v>390978.22788235301</v>
      </c>
      <c r="E191" s="46">
        <v>1563912</v>
      </c>
      <c r="F191" s="141">
        <v>8476089</v>
      </c>
      <c r="G191" s="6">
        <f t="shared" si="70"/>
        <v>326003.42307692306</v>
      </c>
      <c r="H191" s="6">
        <f t="shared" si="71"/>
        <v>306745.42307692306</v>
      </c>
      <c r="I191" s="17">
        <v>1226980</v>
      </c>
      <c r="J191" s="6">
        <f t="shared" si="72"/>
        <v>20820</v>
      </c>
      <c r="K191" s="6">
        <f t="shared" si="73"/>
        <v>19258</v>
      </c>
      <c r="L191" s="6">
        <v>1562</v>
      </c>
      <c r="M191" s="6">
        <v>2496</v>
      </c>
      <c r="N191" s="6">
        <v>9472</v>
      </c>
      <c r="O191" s="6">
        <v>1078</v>
      </c>
      <c r="P191" s="6">
        <v>8708</v>
      </c>
      <c r="Q191" s="6">
        <v>7774</v>
      </c>
      <c r="R191" s="17">
        <v>11170</v>
      </c>
      <c r="S191" s="6">
        <f t="shared" si="76"/>
        <v>-2462</v>
      </c>
      <c r="T191" s="6">
        <f t="shared" si="77"/>
        <v>-3396</v>
      </c>
      <c r="U191" s="6">
        <f t="shared" si="74"/>
        <v>132770</v>
      </c>
      <c r="V191" s="120">
        <v>2925340</v>
      </c>
      <c r="W191" s="17">
        <v>2811340</v>
      </c>
      <c r="X191" s="17">
        <v>114000</v>
      </c>
      <c r="Y191" s="17">
        <v>1000000</v>
      </c>
      <c r="Z191" s="17" t="s">
        <v>110</v>
      </c>
      <c r="AA191" s="6">
        <f t="shared" si="75"/>
        <v>20306</v>
      </c>
      <c r="AB191" s="92"/>
      <c r="AC191" s="42"/>
      <c r="AD191" s="42"/>
      <c r="AE191" s="42"/>
      <c r="AF191" s="42"/>
      <c r="AG191" s="97" t="s">
        <v>83</v>
      </c>
      <c r="AH191" s="116">
        <v>465500</v>
      </c>
      <c r="AI191" s="50">
        <v>465000</v>
      </c>
      <c r="AJ191" s="50">
        <v>500</v>
      </c>
      <c r="AK191" s="50">
        <v>0</v>
      </c>
    </row>
    <row r="192" spans="1:39" x14ac:dyDescent="0.2">
      <c r="A192" s="5" t="s">
        <v>320</v>
      </c>
      <c r="B192" s="141">
        <v>32997939</v>
      </c>
      <c r="C192" s="56">
        <f t="shared" si="68"/>
        <v>180518.13688235296</v>
      </c>
      <c r="D192" s="56">
        <f t="shared" si="69"/>
        <v>160590.13688235296</v>
      </c>
      <c r="E192" s="46">
        <v>642360</v>
      </c>
      <c r="F192" s="141">
        <v>21598680</v>
      </c>
      <c r="G192" s="6">
        <f t="shared" si="70"/>
        <v>830718.4615384615</v>
      </c>
      <c r="H192" s="6">
        <f t="shared" si="71"/>
        <v>810790.4615384615</v>
      </c>
      <c r="I192" s="17">
        <v>3243160</v>
      </c>
      <c r="J192" s="6">
        <f t="shared" si="72"/>
        <v>22168</v>
      </c>
      <c r="K192" s="6">
        <f t="shared" si="73"/>
        <v>19928</v>
      </c>
      <c r="L192" s="6">
        <v>2240</v>
      </c>
      <c r="M192" s="6">
        <v>2240</v>
      </c>
      <c r="N192" s="6">
        <v>9128</v>
      </c>
      <c r="O192" s="6">
        <v>800</v>
      </c>
      <c r="P192" s="6">
        <v>10000</v>
      </c>
      <c r="Q192" s="6">
        <v>10000</v>
      </c>
      <c r="R192" s="17">
        <v>11170</v>
      </c>
      <c r="S192" s="6">
        <f t="shared" si="76"/>
        <v>-1170</v>
      </c>
      <c r="T192" s="6">
        <f t="shared" si="77"/>
        <v>-1170</v>
      </c>
      <c r="U192" s="6">
        <f t="shared" si="74"/>
        <v>190400</v>
      </c>
      <c r="V192" s="120">
        <v>1704250</v>
      </c>
      <c r="W192" s="17">
        <v>1700000</v>
      </c>
      <c r="X192" s="17">
        <v>4250</v>
      </c>
      <c r="Y192" s="17">
        <v>1105000</v>
      </c>
      <c r="Z192" s="17" t="s">
        <v>111</v>
      </c>
      <c r="AA192" s="6">
        <f t="shared" si="75"/>
        <v>29120</v>
      </c>
      <c r="AB192" s="92">
        <v>5387978</v>
      </c>
      <c r="AC192" s="42">
        <v>4987578</v>
      </c>
      <c r="AD192" s="42">
        <v>400400</v>
      </c>
      <c r="AE192" s="42">
        <v>850000</v>
      </c>
      <c r="AF192" s="42" t="s">
        <v>339</v>
      </c>
      <c r="AG192" s="97" t="s">
        <v>84</v>
      </c>
      <c r="AH192" s="116">
        <v>655050</v>
      </c>
      <c r="AI192" s="50">
        <v>650000</v>
      </c>
      <c r="AJ192" s="50">
        <v>5050</v>
      </c>
      <c r="AK192" s="50">
        <v>240000</v>
      </c>
    </row>
    <row r="193" spans="1:39" s="131" customFormat="1" x14ac:dyDescent="0.2">
      <c r="A193" s="5" t="s">
        <v>321</v>
      </c>
      <c r="B193" s="141">
        <v>68804309</v>
      </c>
      <c r="C193" s="56">
        <f t="shared" si="68"/>
        <v>376400.04335294123</v>
      </c>
      <c r="D193" s="56">
        <f t="shared" si="69"/>
        <v>359876.04335294123</v>
      </c>
      <c r="E193" s="46">
        <v>1439504</v>
      </c>
      <c r="F193" s="141">
        <v>9421518</v>
      </c>
      <c r="G193" s="6">
        <f t="shared" si="70"/>
        <v>362366.07692307694</v>
      </c>
      <c r="H193" s="6">
        <f t="shared" si="71"/>
        <v>345842.07692307694</v>
      </c>
      <c r="I193" s="17">
        <v>1383368</v>
      </c>
      <c r="J193" s="6">
        <f t="shared" si="72"/>
        <v>19414</v>
      </c>
      <c r="K193" s="6">
        <f t="shared" si="73"/>
        <v>16524</v>
      </c>
      <c r="L193" s="6">
        <v>2890</v>
      </c>
      <c r="M193" s="6">
        <v>3436</v>
      </c>
      <c r="N193" s="6">
        <v>6354</v>
      </c>
      <c r="O193" s="6">
        <v>1500</v>
      </c>
      <c r="P193" s="6">
        <v>8670</v>
      </c>
      <c r="Q193" s="6">
        <v>14352</v>
      </c>
      <c r="R193" s="17">
        <v>11170</v>
      </c>
      <c r="S193" s="6">
        <f t="shared" si="76"/>
        <v>-2500</v>
      </c>
      <c r="T193" s="6">
        <f t="shared" si="77"/>
        <v>3182</v>
      </c>
      <c r="U193" s="6">
        <f t="shared" si="74"/>
        <v>245650</v>
      </c>
      <c r="V193" s="120">
        <v>3856417</v>
      </c>
      <c r="W193" s="17">
        <v>3751000</v>
      </c>
      <c r="X193" s="17">
        <v>105417</v>
      </c>
      <c r="Y193" s="17">
        <v>700000</v>
      </c>
      <c r="Z193" s="17" t="s">
        <v>112</v>
      </c>
      <c r="AA193" s="6">
        <f t="shared" si="75"/>
        <v>37570</v>
      </c>
      <c r="AB193" s="92"/>
      <c r="AC193" s="42"/>
      <c r="AD193" s="42"/>
      <c r="AE193" s="42"/>
      <c r="AF193" s="42"/>
      <c r="AG193" s="97" t="s">
        <v>85</v>
      </c>
      <c r="AH193" s="116">
        <v>725000</v>
      </c>
      <c r="AI193" s="50">
        <v>725000</v>
      </c>
      <c r="AJ193" s="50">
        <v>0</v>
      </c>
      <c r="AK193" s="50">
        <v>100000</v>
      </c>
      <c r="AL193" s="37"/>
      <c r="AM193" s="37"/>
    </row>
    <row r="194" spans="1:39" s="131" customFormat="1" x14ac:dyDescent="0.2">
      <c r="A194" s="5" t="s">
        <v>322</v>
      </c>
      <c r="B194" s="141">
        <v>26890956</v>
      </c>
      <c r="C194" s="56">
        <f t="shared" si="68"/>
        <v>147109.34752941178</v>
      </c>
      <c r="D194" s="56">
        <f t="shared" si="69"/>
        <v>131729.34752941178</v>
      </c>
      <c r="E194" s="46">
        <v>526916</v>
      </c>
      <c r="F194" s="141">
        <v>5875927</v>
      </c>
      <c r="G194" s="6">
        <f t="shared" si="70"/>
        <v>225997.19230769231</v>
      </c>
      <c r="H194" s="6">
        <f t="shared" si="71"/>
        <v>210617.19230769231</v>
      </c>
      <c r="I194" s="17">
        <v>842468</v>
      </c>
      <c r="J194" s="6">
        <f t="shared" si="72"/>
        <v>19852</v>
      </c>
      <c r="K194" s="6">
        <f t="shared" si="73"/>
        <v>15380</v>
      </c>
      <c r="L194" s="6">
        <v>4472</v>
      </c>
      <c r="M194" s="6">
        <v>4472</v>
      </c>
      <c r="N194" s="6">
        <v>5790</v>
      </c>
      <c r="O194" s="6">
        <v>1200</v>
      </c>
      <c r="P194" s="6">
        <v>8390</v>
      </c>
      <c r="Q194" s="6">
        <v>8390</v>
      </c>
      <c r="R194" s="17">
        <v>11170</v>
      </c>
      <c r="S194" s="6">
        <f t="shared" si="76"/>
        <v>-2780</v>
      </c>
      <c r="T194" s="6">
        <f t="shared" si="77"/>
        <v>-2780</v>
      </c>
      <c r="U194" s="6">
        <f t="shared" si="74"/>
        <v>380120</v>
      </c>
      <c r="V194" s="120">
        <v>1505500</v>
      </c>
      <c r="W194" s="17">
        <v>1500000</v>
      </c>
      <c r="X194" s="17">
        <v>5500</v>
      </c>
      <c r="Y194" s="17">
        <v>1475000</v>
      </c>
      <c r="Z194" s="17" t="s">
        <v>410</v>
      </c>
      <c r="AA194" s="6">
        <f t="shared" si="75"/>
        <v>58136</v>
      </c>
      <c r="AB194" s="92"/>
      <c r="AC194" s="42"/>
      <c r="AD194" s="42"/>
      <c r="AE194" s="42"/>
      <c r="AF194" s="42"/>
      <c r="AG194" s="97" t="s">
        <v>86</v>
      </c>
      <c r="AH194" s="116">
        <v>429287</v>
      </c>
      <c r="AI194" s="50">
        <v>429287</v>
      </c>
      <c r="AJ194" s="50">
        <v>0</v>
      </c>
      <c r="AK194" s="50">
        <v>35774</v>
      </c>
      <c r="AL194" s="37"/>
      <c r="AM194" s="37"/>
    </row>
    <row r="195" spans="1:39" s="131" customFormat="1" x14ac:dyDescent="0.2">
      <c r="A195" s="5" t="s">
        <v>323</v>
      </c>
      <c r="B195" s="141">
        <v>25339143</v>
      </c>
      <c r="C195" s="56">
        <f t="shared" si="68"/>
        <v>138620.01758823529</v>
      </c>
      <c r="D195" s="56">
        <f t="shared" si="69"/>
        <v>123453.01758823529</v>
      </c>
      <c r="E195" s="46">
        <v>493812</v>
      </c>
      <c r="F195" s="141">
        <v>7002963</v>
      </c>
      <c r="G195" s="6">
        <f t="shared" si="70"/>
        <v>269344.73076923075</v>
      </c>
      <c r="H195" s="6">
        <f t="shared" si="71"/>
        <v>254177.73076923075</v>
      </c>
      <c r="I195" s="17">
        <v>1016712</v>
      </c>
      <c r="J195" s="6">
        <f t="shared" si="72"/>
        <v>19975</v>
      </c>
      <c r="K195" s="6">
        <f t="shared" si="73"/>
        <v>15167</v>
      </c>
      <c r="L195" s="6">
        <v>4808</v>
      </c>
      <c r="M195" s="6" t="s">
        <v>358</v>
      </c>
      <c r="N195" s="6">
        <v>5805</v>
      </c>
      <c r="O195" s="6">
        <v>1200</v>
      </c>
      <c r="P195" s="6">
        <v>8162</v>
      </c>
      <c r="Q195" s="6" t="s">
        <v>358</v>
      </c>
      <c r="R195" s="17">
        <v>11170</v>
      </c>
      <c r="S195" s="6">
        <f t="shared" si="76"/>
        <v>-3008</v>
      </c>
      <c r="T195" s="6" t="s">
        <v>250</v>
      </c>
      <c r="U195" s="6">
        <f t="shared" si="74"/>
        <v>408680</v>
      </c>
      <c r="V195" s="120">
        <v>2600000</v>
      </c>
      <c r="W195" s="17">
        <v>2600000</v>
      </c>
      <c r="X195" s="17">
        <v>0</v>
      </c>
      <c r="Y195" s="17">
        <v>650000</v>
      </c>
      <c r="Z195" s="17" t="s">
        <v>113</v>
      </c>
      <c r="AA195" s="6">
        <f t="shared" si="75"/>
        <v>62504</v>
      </c>
      <c r="AB195" s="92"/>
      <c r="AC195" s="42"/>
      <c r="AD195" s="42"/>
      <c r="AE195" s="42"/>
      <c r="AF195" s="42"/>
      <c r="AG195" s="97" t="s">
        <v>87</v>
      </c>
      <c r="AH195" s="116">
        <v>300000</v>
      </c>
      <c r="AI195" s="50">
        <v>175000</v>
      </c>
      <c r="AJ195" s="50">
        <v>125000</v>
      </c>
      <c r="AK195" s="50">
        <v>14583</v>
      </c>
      <c r="AL195" s="37"/>
      <c r="AM195" s="37"/>
    </row>
    <row r="196" spans="1:39" x14ac:dyDescent="0.2">
      <c r="A196" s="5" t="s">
        <v>324</v>
      </c>
      <c r="B196" s="141">
        <v>15298186</v>
      </c>
      <c r="C196" s="56">
        <f t="shared" si="68"/>
        <v>83690.076352941178</v>
      </c>
      <c r="D196" s="56">
        <f t="shared" si="69"/>
        <v>64972.076352941178</v>
      </c>
      <c r="E196" s="46">
        <v>259888</v>
      </c>
      <c r="F196" s="141">
        <v>6708572</v>
      </c>
      <c r="G196" s="6">
        <f t="shared" si="70"/>
        <v>258022</v>
      </c>
      <c r="H196" s="6">
        <f t="shared" si="71"/>
        <v>239304</v>
      </c>
      <c r="I196" s="17">
        <v>957216</v>
      </c>
      <c r="J196" s="6">
        <f t="shared" si="72"/>
        <v>21874</v>
      </c>
      <c r="K196" s="6">
        <f t="shared" si="73"/>
        <v>18718</v>
      </c>
      <c r="L196" s="6">
        <v>3156</v>
      </c>
      <c r="M196" s="6" t="s">
        <v>358</v>
      </c>
      <c r="N196" s="6">
        <v>8989</v>
      </c>
      <c r="O196" s="6">
        <v>1086</v>
      </c>
      <c r="P196" s="6">
        <v>8643</v>
      </c>
      <c r="Q196" s="6" t="s">
        <v>358</v>
      </c>
      <c r="R196" s="17">
        <v>11170</v>
      </c>
      <c r="S196" s="6">
        <f t="shared" si="76"/>
        <v>-2527</v>
      </c>
      <c r="T196" s="6" t="s">
        <v>250</v>
      </c>
      <c r="U196" s="6">
        <f t="shared" si="74"/>
        <v>268260</v>
      </c>
      <c r="V196" s="120">
        <v>2700000</v>
      </c>
      <c r="W196" s="17">
        <v>2700000</v>
      </c>
      <c r="X196" s="17">
        <v>0</v>
      </c>
      <c r="Y196" s="17">
        <v>850000</v>
      </c>
      <c r="Z196" s="17" t="s">
        <v>212</v>
      </c>
      <c r="AA196" s="6">
        <f t="shared" si="75"/>
        <v>41028</v>
      </c>
      <c r="AB196" s="92">
        <v>1600000</v>
      </c>
      <c r="AC196" s="42">
        <v>1600000</v>
      </c>
      <c r="AD196" s="42" t="s">
        <v>358</v>
      </c>
      <c r="AE196" s="42">
        <v>825000</v>
      </c>
      <c r="AF196" s="42" t="s">
        <v>340</v>
      </c>
      <c r="AG196" s="97" t="s">
        <v>252</v>
      </c>
      <c r="AH196" s="116">
        <v>659775</v>
      </c>
      <c r="AI196" s="50">
        <v>637375</v>
      </c>
      <c r="AJ196" s="50">
        <v>22400</v>
      </c>
      <c r="AK196" s="50">
        <v>308161</v>
      </c>
    </row>
    <row r="197" spans="1:39" x14ac:dyDescent="0.2">
      <c r="A197" s="5" t="s">
        <v>325</v>
      </c>
      <c r="B197" s="141">
        <v>48065096</v>
      </c>
      <c r="C197" s="56">
        <f t="shared" si="68"/>
        <v>262944.34870588238</v>
      </c>
      <c r="D197" s="56">
        <f t="shared" si="69"/>
        <v>243800.34870588238</v>
      </c>
      <c r="E197" s="46">
        <v>975200</v>
      </c>
      <c r="F197" s="141">
        <v>7660497</v>
      </c>
      <c r="G197" s="6">
        <f t="shared" si="70"/>
        <v>294634.5</v>
      </c>
      <c r="H197" s="6">
        <f t="shared" si="71"/>
        <v>275490.5</v>
      </c>
      <c r="I197" s="17">
        <v>1101964</v>
      </c>
      <c r="J197" s="6">
        <f t="shared" si="72"/>
        <v>23064</v>
      </c>
      <c r="K197" s="6">
        <f t="shared" si="73"/>
        <v>19144</v>
      </c>
      <c r="L197" s="6">
        <v>3920</v>
      </c>
      <c r="M197" s="6" t="s">
        <v>358</v>
      </c>
      <c r="N197" s="6">
        <v>10168</v>
      </c>
      <c r="O197" s="6">
        <v>950</v>
      </c>
      <c r="P197" s="6">
        <v>8026</v>
      </c>
      <c r="Q197" s="6" t="s">
        <v>358</v>
      </c>
      <c r="R197" s="17">
        <v>11170</v>
      </c>
      <c r="S197" s="6">
        <f t="shared" si="76"/>
        <v>-3144</v>
      </c>
      <c r="T197" s="6" t="s">
        <v>250</v>
      </c>
      <c r="U197" s="6">
        <f t="shared" si="74"/>
        <v>333200</v>
      </c>
      <c r="V197" s="120">
        <v>3585000</v>
      </c>
      <c r="W197" s="17">
        <v>3550000</v>
      </c>
      <c r="X197" s="17">
        <v>35000</v>
      </c>
      <c r="Y197" s="17">
        <v>1550000</v>
      </c>
      <c r="Z197" s="17" t="s">
        <v>213</v>
      </c>
      <c r="AA197" s="6">
        <f t="shared" si="75"/>
        <v>50960</v>
      </c>
      <c r="AB197" s="92"/>
      <c r="AC197" s="42"/>
      <c r="AD197" s="42"/>
      <c r="AE197" s="42"/>
      <c r="AF197" s="42"/>
      <c r="AG197" s="97" t="s">
        <v>253</v>
      </c>
      <c r="AH197" s="116">
        <v>504000</v>
      </c>
      <c r="AI197" s="50">
        <v>500000</v>
      </c>
      <c r="AJ197" s="50">
        <v>4000</v>
      </c>
      <c r="AK197" s="50">
        <v>75000</v>
      </c>
    </row>
    <row r="198" spans="1:39" x14ac:dyDescent="0.2">
      <c r="A198" s="5" t="s">
        <v>326</v>
      </c>
      <c r="B198" s="141">
        <v>52590771</v>
      </c>
      <c r="C198" s="56">
        <f t="shared" si="68"/>
        <v>287702.45311764709</v>
      </c>
      <c r="D198" s="56">
        <f t="shared" si="69"/>
        <v>269378.45311764709</v>
      </c>
      <c r="E198" s="46">
        <v>1077512</v>
      </c>
      <c r="F198" s="141">
        <v>14521082</v>
      </c>
      <c r="G198" s="6">
        <f t="shared" si="70"/>
        <v>558503.15384615387</v>
      </c>
      <c r="H198" s="6">
        <f t="shared" si="71"/>
        <v>540179.15384615387</v>
      </c>
      <c r="I198" s="17">
        <v>2160716</v>
      </c>
      <c r="J198" s="6">
        <f t="shared" si="72"/>
        <v>23571</v>
      </c>
      <c r="K198" s="6">
        <f t="shared" si="73"/>
        <v>18324</v>
      </c>
      <c r="L198" s="6">
        <v>5247</v>
      </c>
      <c r="M198" s="6" t="s">
        <v>358</v>
      </c>
      <c r="N198" s="6">
        <v>8396</v>
      </c>
      <c r="O198" s="6">
        <v>1448</v>
      </c>
      <c r="P198" s="6">
        <v>8480</v>
      </c>
      <c r="Q198" s="6" t="s">
        <v>358</v>
      </c>
      <c r="R198" s="17">
        <v>11170</v>
      </c>
      <c r="S198" s="6">
        <f t="shared" si="76"/>
        <v>-2690</v>
      </c>
      <c r="T198" s="6" t="s">
        <v>250</v>
      </c>
      <c r="U198" s="6">
        <f t="shared" si="74"/>
        <v>445995</v>
      </c>
      <c r="V198" s="120">
        <v>2011000</v>
      </c>
      <c r="W198" s="17">
        <v>2000000</v>
      </c>
      <c r="X198" s="17">
        <v>11000</v>
      </c>
      <c r="Y198" s="17">
        <v>475000</v>
      </c>
      <c r="Z198" s="17" t="s">
        <v>408</v>
      </c>
      <c r="AA198" s="6">
        <f t="shared" si="75"/>
        <v>68211</v>
      </c>
      <c r="AB198" s="92"/>
      <c r="AC198" s="42"/>
      <c r="AD198" s="42"/>
      <c r="AE198" s="42"/>
      <c r="AF198" s="42"/>
      <c r="AG198" s="97" t="s">
        <v>44</v>
      </c>
      <c r="AH198" s="116">
        <v>750000</v>
      </c>
      <c r="AI198" s="50">
        <v>750000</v>
      </c>
      <c r="AJ198" s="50">
        <v>0</v>
      </c>
      <c r="AK198" s="50">
        <v>0</v>
      </c>
    </row>
    <row r="199" spans="1:39" x14ac:dyDescent="0.2">
      <c r="A199" s="5" t="s">
        <v>327</v>
      </c>
      <c r="B199" s="141">
        <v>44420762</v>
      </c>
      <c r="C199" s="56">
        <f t="shared" si="68"/>
        <v>243007.69800000003</v>
      </c>
      <c r="D199" s="56">
        <f t="shared" si="69"/>
        <v>225046.69800000003</v>
      </c>
      <c r="E199" s="46">
        <v>900188</v>
      </c>
      <c r="F199" s="141">
        <v>6134315</v>
      </c>
      <c r="G199" s="6">
        <f t="shared" si="70"/>
        <v>235935.19230769231</v>
      </c>
      <c r="H199" s="6">
        <f t="shared" si="71"/>
        <v>217974.19230769231</v>
      </c>
      <c r="I199" s="17">
        <v>871896</v>
      </c>
      <c r="J199" s="6">
        <f t="shared" si="72"/>
        <v>20723</v>
      </c>
      <c r="K199" s="6">
        <f t="shared" si="73"/>
        <v>17961</v>
      </c>
      <c r="L199" s="6">
        <v>2762</v>
      </c>
      <c r="M199" s="6">
        <v>2762</v>
      </c>
      <c r="N199" s="6">
        <v>8421</v>
      </c>
      <c r="O199" s="6">
        <v>1340</v>
      </c>
      <c r="P199" s="6">
        <v>8200</v>
      </c>
      <c r="Q199" s="6">
        <v>8200</v>
      </c>
      <c r="R199" s="17">
        <v>11170</v>
      </c>
      <c r="S199" s="6">
        <f t="shared" si="76"/>
        <v>-2970</v>
      </c>
      <c r="T199" s="6">
        <f t="shared" si="77"/>
        <v>-2970</v>
      </c>
      <c r="U199" s="6">
        <f t="shared" si="74"/>
        <v>234770</v>
      </c>
      <c r="V199" s="120">
        <v>2436300</v>
      </c>
      <c r="W199" s="17">
        <v>2436000</v>
      </c>
      <c r="X199" s="17">
        <v>300</v>
      </c>
      <c r="Y199" s="17">
        <v>625000</v>
      </c>
      <c r="Z199" s="17" t="s">
        <v>156</v>
      </c>
      <c r="AA199" s="6">
        <f t="shared" si="75"/>
        <v>35906</v>
      </c>
      <c r="AB199" s="92"/>
      <c r="AC199" s="42"/>
      <c r="AD199" s="42"/>
      <c r="AE199" s="42"/>
      <c r="AF199" s="42"/>
      <c r="AG199" s="97" t="s">
        <v>45</v>
      </c>
      <c r="AH199" s="116">
        <v>690000</v>
      </c>
      <c r="AI199" s="50">
        <v>690000</v>
      </c>
      <c r="AJ199" s="50">
        <v>0</v>
      </c>
      <c r="AK199" s="50">
        <v>287500</v>
      </c>
    </row>
    <row r="200" spans="1:39" x14ac:dyDescent="0.2">
      <c r="A200" s="5" t="s">
        <v>328</v>
      </c>
      <c r="B200" s="141">
        <v>21282267</v>
      </c>
      <c r="C200" s="56">
        <f t="shared" si="68"/>
        <v>116426.51947058825</v>
      </c>
      <c r="D200" s="56">
        <f t="shared" si="69"/>
        <v>60190.519470588246</v>
      </c>
      <c r="E200" s="46">
        <v>240764</v>
      </c>
      <c r="F200" s="141">
        <v>9342207</v>
      </c>
      <c r="G200" s="6">
        <f t="shared" si="70"/>
        <v>359315.65384615387</v>
      </c>
      <c r="H200" s="6">
        <f t="shared" si="71"/>
        <v>303079.65384615387</v>
      </c>
      <c r="I200" s="17">
        <v>1212320</v>
      </c>
      <c r="J200" s="6">
        <f t="shared" si="72"/>
        <v>58554</v>
      </c>
      <c r="K200" s="6">
        <f t="shared" si="73"/>
        <v>56236</v>
      </c>
      <c r="L200" s="6">
        <v>2318</v>
      </c>
      <c r="M200" s="6" t="s">
        <v>358</v>
      </c>
      <c r="N200" s="6">
        <v>41332</v>
      </c>
      <c r="O200" s="6">
        <v>1344</v>
      </c>
      <c r="P200" s="6">
        <v>13560</v>
      </c>
      <c r="Q200" s="6" t="s">
        <v>358</v>
      </c>
      <c r="R200" s="17">
        <v>11170</v>
      </c>
      <c r="S200" s="6">
        <f t="shared" si="76"/>
        <v>2390</v>
      </c>
      <c r="T200" s="6" t="s">
        <v>250</v>
      </c>
      <c r="U200" s="6">
        <f t="shared" si="74"/>
        <v>197030</v>
      </c>
      <c r="V200" s="120" t="s">
        <v>358</v>
      </c>
      <c r="W200" s="17" t="s">
        <v>358</v>
      </c>
      <c r="X200" s="17" t="s">
        <v>358</v>
      </c>
      <c r="Y200" s="17" t="s">
        <v>358</v>
      </c>
      <c r="Z200" s="17" t="s">
        <v>409</v>
      </c>
      <c r="AA200" s="6">
        <f t="shared" si="75"/>
        <v>30134</v>
      </c>
      <c r="AB200" s="92">
        <v>1922671</v>
      </c>
      <c r="AC200" s="42">
        <v>1922671</v>
      </c>
      <c r="AD200" s="42" t="s">
        <v>358</v>
      </c>
      <c r="AE200" s="42" t="s">
        <v>358</v>
      </c>
      <c r="AF200" s="42" t="s">
        <v>341</v>
      </c>
      <c r="AG200" s="97" t="s">
        <v>46</v>
      </c>
      <c r="AH200" s="116">
        <v>2560505</v>
      </c>
      <c r="AI200" s="50">
        <v>2560505</v>
      </c>
      <c r="AJ200" s="50">
        <v>0</v>
      </c>
      <c r="AK200" s="50">
        <v>0</v>
      </c>
    </row>
    <row r="201" spans="1:39" x14ac:dyDescent="0.2">
      <c r="A201" s="8"/>
      <c r="B201" s="48"/>
      <c r="C201" s="129"/>
      <c r="D201" s="129"/>
      <c r="E201" s="48"/>
      <c r="F201" s="145"/>
      <c r="G201" s="91"/>
      <c r="H201" s="130"/>
      <c r="I201" s="22"/>
      <c r="J201" s="9"/>
      <c r="K201" s="9"/>
      <c r="L201" s="9"/>
      <c r="M201" s="9"/>
      <c r="N201" s="9"/>
      <c r="O201" s="9"/>
      <c r="P201" s="9"/>
      <c r="Q201" s="9"/>
      <c r="R201" s="18"/>
      <c r="S201" s="91"/>
      <c r="T201" s="91"/>
      <c r="U201" s="130"/>
      <c r="V201" s="18"/>
      <c r="W201" s="18"/>
      <c r="X201" s="18"/>
      <c r="Y201" s="18"/>
      <c r="Z201" s="18"/>
      <c r="AA201" s="130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31"/>
      <c r="AM201" s="131"/>
    </row>
    <row r="202" spans="1:39" x14ac:dyDescent="0.2">
      <c r="A202" s="132"/>
      <c r="B202" s="142"/>
      <c r="C202" s="134"/>
      <c r="D202" s="134"/>
      <c r="E202" s="51"/>
      <c r="F202" s="146"/>
      <c r="G202" s="91"/>
      <c r="H202" s="130"/>
      <c r="I202" s="22"/>
      <c r="J202" s="91"/>
      <c r="K202" s="91"/>
      <c r="L202" s="132"/>
      <c r="M202" s="132"/>
      <c r="N202" s="132"/>
      <c r="O202" s="132"/>
      <c r="P202" s="132"/>
      <c r="Q202" s="132"/>
      <c r="R202" s="131"/>
      <c r="S202" s="91"/>
      <c r="T202" s="91"/>
      <c r="U202" s="130"/>
      <c r="V202" s="133"/>
      <c r="W202" s="133"/>
      <c r="X202" s="133"/>
      <c r="Y202" s="133"/>
      <c r="Z202" s="133"/>
      <c r="AA202" s="130"/>
      <c r="AB202" s="133"/>
      <c r="AC202" s="133"/>
      <c r="AD202" s="133"/>
      <c r="AE202" s="133"/>
      <c r="AF202" s="133"/>
      <c r="AG202" s="135"/>
      <c r="AH202" s="135"/>
      <c r="AI202" s="135"/>
      <c r="AJ202" s="135"/>
      <c r="AK202" s="135"/>
      <c r="AL202" s="131"/>
      <c r="AM202" s="131"/>
    </row>
    <row r="203" spans="1:39" x14ac:dyDescent="0.2">
      <c r="A203" s="1" t="s">
        <v>329</v>
      </c>
      <c r="B203" s="49"/>
      <c r="C203" s="136"/>
      <c r="D203" s="136"/>
      <c r="E203" s="151"/>
      <c r="F203" s="147"/>
      <c r="G203" s="91"/>
      <c r="H203" s="130"/>
      <c r="I203" s="22"/>
      <c r="J203" s="137"/>
      <c r="K203" s="137"/>
      <c r="L203" s="2"/>
      <c r="M203" s="2"/>
      <c r="N203" s="2"/>
      <c r="O203" s="2"/>
      <c r="P203" s="2"/>
      <c r="Q203" s="2"/>
      <c r="R203" s="19"/>
      <c r="S203" s="91"/>
      <c r="T203" s="91"/>
      <c r="U203" s="130"/>
      <c r="V203" s="19"/>
      <c r="W203" s="19"/>
      <c r="X203" s="19"/>
      <c r="Y203" s="19"/>
      <c r="Z203" s="19"/>
      <c r="AA203" s="130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31"/>
      <c r="AM203" s="131"/>
    </row>
    <row r="204" spans="1:39" x14ac:dyDescent="0.2">
      <c r="A204" s="3" t="s">
        <v>498</v>
      </c>
      <c r="B204" s="105" t="s">
        <v>395</v>
      </c>
      <c r="C204" s="105" t="s">
        <v>129</v>
      </c>
      <c r="D204" s="105" t="s">
        <v>187</v>
      </c>
      <c r="E204" s="105" t="s">
        <v>388</v>
      </c>
      <c r="F204" s="107" t="s">
        <v>186</v>
      </c>
      <c r="G204" s="108" t="s">
        <v>128</v>
      </c>
      <c r="H204" s="108" t="s">
        <v>398</v>
      </c>
      <c r="I204" s="159" t="s">
        <v>390</v>
      </c>
      <c r="J204" s="111" t="s">
        <v>352</v>
      </c>
      <c r="K204" s="111" t="s">
        <v>183</v>
      </c>
      <c r="L204" s="111" t="s">
        <v>184</v>
      </c>
      <c r="M204" s="111" t="s">
        <v>184</v>
      </c>
      <c r="N204" s="111" t="s">
        <v>499</v>
      </c>
      <c r="O204" s="111" t="s">
        <v>500</v>
      </c>
      <c r="P204" s="111" t="s">
        <v>501</v>
      </c>
      <c r="Q204" s="111" t="s">
        <v>501</v>
      </c>
      <c r="R204" s="113" t="s">
        <v>125</v>
      </c>
      <c r="S204" s="113" t="s">
        <v>127</v>
      </c>
      <c r="T204" s="113" t="s">
        <v>127</v>
      </c>
      <c r="U204" s="20" t="s">
        <v>494</v>
      </c>
      <c r="V204" s="20" t="s">
        <v>291</v>
      </c>
      <c r="W204" s="20" t="s">
        <v>131</v>
      </c>
      <c r="X204" s="20" t="s">
        <v>131</v>
      </c>
      <c r="Y204" s="20" t="s">
        <v>131</v>
      </c>
      <c r="Z204" s="20" t="s">
        <v>130</v>
      </c>
      <c r="AA204" s="39" t="s">
        <v>496</v>
      </c>
      <c r="AB204" s="38" t="s">
        <v>185</v>
      </c>
      <c r="AC204" s="38" t="s">
        <v>185</v>
      </c>
      <c r="AD204" s="38" t="s">
        <v>185</v>
      </c>
      <c r="AE204" s="38" t="s">
        <v>185</v>
      </c>
      <c r="AF204" s="38" t="s">
        <v>185</v>
      </c>
      <c r="AG204" s="113" t="s">
        <v>60</v>
      </c>
      <c r="AH204" s="113" t="s">
        <v>114</v>
      </c>
      <c r="AI204" s="113" t="s">
        <v>114</v>
      </c>
      <c r="AJ204" s="113" t="s">
        <v>114</v>
      </c>
      <c r="AK204" s="113" t="s">
        <v>114</v>
      </c>
    </row>
    <row r="205" spans="1:39" x14ac:dyDescent="0.2">
      <c r="A205" s="4"/>
      <c r="B205" s="106" t="s">
        <v>215</v>
      </c>
      <c r="C205" s="106" t="s">
        <v>442</v>
      </c>
      <c r="D205" s="106" t="s">
        <v>443</v>
      </c>
      <c r="E205" s="106" t="s">
        <v>389</v>
      </c>
      <c r="F205" s="109" t="s">
        <v>216</v>
      </c>
      <c r="G205" s="110" t="s">
        <v>444</v>
      </c>
      <c r="H205" s="110" t="s">
        <v>445</v>
      </c>
      <c r="I205" s="160" t="s">
        <v>446</v>
      </c>
      <c r="J205" s="112" t="s">
        <v>448</v>
      </c>
      <c r="K205" s="112" t="s">
        <v>449</v>
      </c>
      <c r="L205" s="112" t="s">
        <v>355</v>
      </c>
      <c r="M205" s="112" t="s">
        <v>354</v>
      </c>
      <c r="N205" s="112" t="s">
        <v>502</v>
      </c>
      <c r="O205" s="112" t="s">
        <v>503</v>
      </c>
      <c r="P205" s="112" t="s">
        <v>505</v>
      </c>
      <c r="Q205" s="112" t="s">
        <v>504</v>
      </c>
      <c r="R205" s="114" t="s">
        <v>126</v>
      </c>
      <c r="S205" s="114" t="s">
        <v>450</v>
      </c>
      <c r="T205" s="114" t="s">
        <v>451</v>
      </c>
      <c r="U205" s="21" t="s">
        <v>307</v>
      </c>
      <c r="V205" s="21" t="s">
        <v>292</v>
      </c>
      <c r="W205" s="21" t="s">
        <v>293</v>
      </c>
      <c r="X205" s="21" t="s">
        <v>294</v>
      </c>
      <c r="Y205" s="21" t="s">
        <v>295</v>
      </c>
      <c r="Z205" s="148" t="s">
        <v>441</v>
      </c>
      <c r="AA205" s="40" t="s">
        <v>308</v>
      </c>
      <c r="AB205" s="41" t="s">
        <v>477</v>
      </c>
      <c r="AC205" s="41" t="s">
        <v>478</v>
      </c>
      <c r="AD205" s="41" t="s">
        <v>479</v>
      </c>
      <c r="AE205" s="41" t="s">
        <v>480</v>
      </c>
      <c r="AF205" s="41" t="s">
        <v>486</v>
      </c>
      <c r="AG205" s="115" t="s">
        <v>485</v>
      </c>
      <c r="AH205" s="115" t="s">
        <v>481</v>
      </c>
      <c r="AI205" s="115" t="s">
        <v>482</v>
      </c>
      <c r="AJ205" s="115" t="s">
        <v>483</v>
      </c>
      <c r="AK205" s="115" t="s">
        <v>484</v>
      </c>
    </row>
    <row r="206" spans="1:39" x14ac:dyDescent="0.2">
      <c r="A206" s="140" t="s">
        <v>330</v>
      </c>
      <c r="B206" s="141">
        <v>4341626</v>
      </c>
      <c r="C206" s="56">
        <f t="shared" si="68"/>
        <v>23751.248117647061</v>
      </c>
      <c r="D206" s="56">
        <f t="shared" ref="D206:D212" si="78">C206-K206</f>
        <v>8919.248117647061</v>
      </c>
      <c r="E206" s="46">
        <v>35676</v>
      </c>
      <c r="F206" s="141">
        <v>1089763</v>
      </c>
      <c r="G206" s="6">
        <f t="shared" ref="G206:G215" si="79">(E$6*F206)/13</f>
        <v>41913.961538461539</v>
      </c>
      <c r="H206" s="6">
        <f t="shared" ref="H206:H215" si="80">G206-K206</f>
        <v>27081.961538461539</v>
      </c>
      <c r="I206" s="17">
        <v>108328</v>
      </c>
      <c r="J206" s="6">
        <f t="shared" ref="J206:J212" si="81">L206+N206+O206+P206</f>
        <v>18613</v>
      </c>
      <c r="K206" s="6">
        <f t="shared" ref="K206:K212" si="82">N206+O206+P206</f>
        <v>14832</v>
      </c>
      <c r="L206" s="6">
        <v>3781</v>
      </c>
      <c r="M206" s="6">
        <v>2950</v>
      </c>
      <c r="N206" s="6">
        <v>6934</v>
      </c>
      <c r="O206" s="6">
        <v>1000</v>
      </c>
      <c r="P206" s="6">
        <v>6898</v>
      </c>
      <c r="Q206" s="6">
        <v>18009</v>
      </c>
      <c r="R206" s="17">
        <v>11170</v>
      </c>
      <c r="S206" s="6">
        <f t="shared" si="76"/>
        <v>-4272</v>
      </c>
      <c r="T206" s="6">
        <f t="shared" si="77"/>
        <v>6839</v>
      </c>
      <c r="U206" s="6">
        <f t="shared" ref="U206:U215" si="83">L206*85</f>
        <v>321385</v>
      </c>
      <c r="V206" s="120">
        <v>859610</v>
      </c>
      <c r="W206" s="17">
        <v>856210</v>
      </c>
      <c r="X206" s="17">
        <v>3400</v>
      </c>
      <c r="Y206" s="17">
        <v>160000</v>
      </c>
      <c r="Z206" s="17" t="s">
        <v>438</v>
      </c>
      <c r="AA206" s="6">
        <f t="shared" ref="AA206:AA215" si="84">L206*13</f>
        <v>49153</v>
      </c>
      <c r="AB206" s="94"/>
      <c r="AC206" s="17"/>
      <c r="AD206" s="17"/>
      <c r="AE206" s="17"/>
      <c r="AF206" s="17"/>
      <c r="AG206" s="97" t="s">
        <v>47</v>
      </c>
      <c r="AH206" s="116">
        <v>192179</v>
      </c>
      <c r="AI206" s="50">
        <v>147179</v>
      </c>
      <c r="AJ206" s="50">
        <v>45000</v>
      </c>
      <c r="AK206" s="50">
        <v>0</v>
      </c>
    </row>
    <row r="207" spans="1:39" x14ac:dyDescent="0.2">
      <c r="A207" s="140" t="s">
        <v>276</v>
      </c>
      <c r="B207" s="141">
        <v>10291875</v>
      </c>
      <c r="C207" s="56">
        <f t="shared" si="68"/>
        <v>56302.61029411765</v>
      </c>
      <c r="D207" s="56">
        <f t="shared" si="78"/>
        <v>40159.61029411765</v>
      </c>
      <c r="E207" s="46">
        <v>160640</v>
      </c>
      <c r="F207" s="141">
        <v>959424</v>
      </c>
      <c r="G207" s="6">
        <f t="shared" si="79"/>
        <v>36900.923076923078</v>
      </c>
      <c r="H207" s="6">
        <f t="shared" si="80"/>
        <v>20757.923076923078</v>
      </c>
      <c r="I207" s="17">
        <v>83032</v>
      </c>
      <c r="J207" s="6">
        <f t="shared" si="81"/>
        <v>19814</v>
      </c>
      <c r="K207" s="6">
        <f t="shared" si="82"/>
        <v>16143</v>
      </c>
      <c r="L207" s="6">
        <v>3671</v>
      </c>
      <c r="M207" s="6">
        <v>4546</v>
      </c>
      <c r="N207" s="6">
        <v>4264</v>
      </c>
      <c r="O207" s="6">
        <v>939</v>
      </c>
      <c r="P207" s="6">
        <v>10940</v>
      </c>
      <c r="Q207" s="6">
        <v>9689</v>
      </c>
      <c r="R207" s="17">
        <v>11170</v>
      </c>
      <c r="S207" s="6">
        <f t="shared" si="76"/>
        <v>-230</v>
      </c>
      <c r="T207" s="6">
        <f t="shared" si="77"/>
        <v>-1481</v>
      </c>
      <c r="U207" s="6">
        <f t="shared" si="83"/>
        <v>312035</v>
      </c>
      <c r="V207" s="120">
        <v>450000</v>
      </c>
      <c r="W207" s="17">
        <v>450000</v>
      </c>
      <c r="X207" s="17" t="s">
        <v>358</v>
      </c>
      <c r="Y207" s="17">
        <v>317500</v>
      </c>
      <c r="Z207" s="17" t="s">
        <v>439</v>
      </c>
      <c r="AA207" s="6">
        <f t="shared" si="84"/>
        <v>47723</v>
      </c>
      <c r="AB207" s="94"/>
      <c r="AC207" s="17"/>
      <c r="AD207" s="17"/>
      <c r="AE207" s="17"/>
      <c r="AF207" s="17"/>
      <c r="AG207" s="97" t="s">
        <v>48</v>
      </c>
      <c r="AH207" s="116">
        <v>192456</v>
      </c>
      <c r="AI207" s="50">
        <v>192456</v>
      </c>
      <c r="AJ207" s="50">
        <v>0</v>
      </c>
      <c r="AK207" s="50">
        <v>0</v>
      </c>
    </row>
    <row r="208" spans="1:39" x14ac:dyDescent="0.2">
      <c r="A208" s="140" t="s">
        <v>277</v>
      </c>
      <c r="B208" s="141">
        <v>7965277</v>
      </c>
      <c r="C208" s="56">
        <f t="shared" si="68"/>
        <v>43574.750647058827</v>
      </c>
      <c r="D208" s="56">
        <f t="shared" si="78"/>
        <v>25406.750647058827</v>
      </c>
      <c r="E208" s="46">
        <v>101628</v>
      </c>
      <c r="F208" s="141">
        <v>2532065</v>
      </c>
      <c r="G208" s="6">
        <f t="shared" si="79"/>
        <v>97387.11538461539</v>
      </c>
      <c r="H208" s="6">
        <f t="shared" si="80"/>
        <v>79219.11538461539</v>
      </c>
      <c r="I208" s="17">
        <v>316876</v>
      </c>
      <c r="J208" s="6">
        <f t="shared" si="81"/>
        <v>22420</v>
      </c>
      <c r="K208" s="6">
        <f t="shared" si="82"/>
        <v>18168</v>
      </c>
      <c r="L208" s="6">
        <v>4252</v>
      </c>
      <c r="M208" s="6">
        <v>5036</v>
      </c>
      <c r="N208" s="6">
        <v>5678</v>
      </c>
      <c r="O208" s="6">
        <v>1160</v>
      </c>
      <c r="P208" s="6">
        <v>11330</v>
      </c>
      <c r="Q208" s="6">
        <v>11132</v>
      </c>
      <c r="R208" s="17">
        <v>11170</v>
      </c>
      <c r="S208" s="6">
        <f t="shared" si="76"/>
        <v>160</v>
      </c>
      <c r="T208" s="6">
        <f t="shared" si="77"/>
        <v>-38</v>
      </c>
      <c r="U208" s="6">
        <f t="shared" si="83"/>
        <v>361420</v>
      </c>
      <c r="V208" s="120">
        <v>522183</v>
      </c>
      <c r="W208" s="17">
        <v>522183</v>
      </c>
      <c r="X208" s="17">
        <v>0</v>
      </c>
      <c r="Y208" s="17">
        <v>145000</v>
      </c>
      <c r="Z208" s="17" t="s">
        <v>411</v>
      </c>
      <c r="AA208" s="6">
        <f t="shared" si="84"/>
        <v>55276</v>
      </c>
      <c r="AB208" s="94"/>
      <c r="AC208" s="17"/>
      <c r="AD208" s="17"/>
      <c r="AE208" s="17"/>
      <c r="AF208" s="17"/>
      <c r="AG208" s="97" t="s">
        <v>49</v>
      </c>
      <c r="AH208" s="116">
        <v>421116</v>
      </c>
      <c r="AI208" s="50">
        <v>421116</v>
      </c>
      <c r="AJ208" s="50">
        <v>0</v>
      </c>
      <c r="AK208" s="50">
        <v>51789</v>
      </c>
    </row>
    <row r="209" spans="1:39" x14ac:dyDescent="0.2">
      <c r="A209" s="140" t="s">
        <v>278</v>
      </c>
      <c r="B209" s="141">
        <v>5892869</v>
      </c>
      <c r="C209" s="56">
        <f t="shared" si="68"/>
        <v>32237.459823529411</v>
      </c>
      <c r="D209" s="56">
        <f t="shared" si="78"/>
        <v>21093.459823529411</v>
      </c>
      <c r="E209" s="46">
        <v>84372</v>
      </c>
      <c r="F209" s="141">
        <v>1616934</v>
      </c>
      <c r="G209" s="6">
        <f t="shared" si="79"/>
        <v>62189.769230769234</v>
      </c>
      <c r="H209" s="6">
        <f t="shared" si="80"/>
        <v>51045.769230769234</v>
      </c>
      <c r="I209" s="17">
        <v>204184</v>
      </c>
      <c r="J209" s="6">
        <f t="shared" si="81"/>
        <v>14274</v>
      </c>
      <c r="K209" s="6">
        <f t="shared" si="82"/>
        <v>11144</v>
      </c>
      <c r="L209" s="6">
        <v>3130</v>
      </c>
      <c r="M209" s="6">
        <v>3792</v>
      </c>
      <c r="N209" s="6">
        <v>4864</v>
      </c>
      <c r="O209" s="6">
        <v>1200</v>
      </c>
      <c r="P209" s="6">
        <v>5080</v>
      </c>
      <c r="Q209" s="6">
        <v>8236</v>
      </c>
      <c r="R209" s="17">
        <v>11170</v>
      </c>
      <c r="S209" s="6">
        <f t="shared" si="76"/>
        <v>-6090</v>
      </c>
      <c r="T209" s="6">
        <f t="shared" si="77"/>
        <v>-2934</v>
      </c>
      <c r="U209" s="6">
        <f t="shared" si="83"/>
        <v>266050</v>
      </c>
      <c r="V209" s="120">
        <v>803000</v>
      </c>
      <c r="W209" s="17">
        <v>800000</v>
      </c>
      <c r="X209" s="17">
        <v>3000</v>
      </c>
      <c r="Y209" s="17">
        <v>105000</v>
      </c>
      <c r="Z209" s="17" t="s">
        <v>412</v>
      </c>
      <c r="AA209" s="6">
        <f t="shared" si="84"/>
        <v>40690</v>
      </c>
      <c r="AB209" s="94"/>
      <c r="AC209" s="17"/>
      <c r="AD209" s="17"/>
      <c r="AE209" s="17"/>
      <c r="AF209" s="17"/>
      <c r="AG209" s="97" t="s">
        <v>50</v>
      </c>
      <c r="AH209" s="116">
        <v>116250</v>
      </c>
      <c r="AI209" s="50">
        <v>116250</v>
      </c>
      <c r="AJ209" s="50">
        <v>0</v>
      </c>
      <c r="AK209" s="50">
        <v>0</v>
      </c>
    </row>
    <row r="210" spans="1:39" x14ac:dyDescent="0.2">
      <c r="A210" s="140" t="s">
        <v>279</v>
      </c>
      <c r="B210" s="141">
        <v>3588964</v>
      </c>
      <c r="C210" s="56">
        <f t="shared" si="68"/>
        <v>19633.744235294118</v>
      </c>
      <c r="D210" s="56">
        <f t="shared" si="78"/>
        <v>7120.744235294118</v>
      </c>
      <c r="E210" s="46">
        <v>28484</v>
      </c>
      <c r="F210" s="141">
        <v>714746</v>
      </c>
      <c r="G210" s="6">
        <f t="shared" si="79"/>
        <v>27490.23076923077</v>
      </c>
      <c r="H210" s="6">
        <f t="shared" si="80"/>
        <v>14977.23076923077</v>
      </c>
      <c r="I210" s="17">
        <v>59908</v>
      </c>
      <c r="J210" s="6">
        <f t="shared" si="81"/>
        <v>15383</v>
      </c>
      <c r="K210" s="6">
        <f t="shared" si="82"/>
        <v>12513</v>
      </c>
      <c r="L210" s="6">
        <v>2870</v>
      </c>
      <c r="M210" s="6" t="s">
        <v>358</v>
      </c>
      <c r="N210" s="6">
        <v>5101</v>
      </c>
      <c r="O210" s="6">
        <v>1200</v>
      </c>
      <c r="P210" s="6">
        <v>6212</v>
      </c>
      <c r="Q210" s="6" t="s">
        <v>358</v>
      </c>
      <c r="R210" s="17">
        <v>11170</v>
      </c>
      <c r="S210" s="6">
        <f t="shared" si="76"/>
        <v>-4958</v>
      </c>
      <c r="T210" s="6" t="s">
        <v>250</v>
      </c>
      <c r="U210" s="6">
        <f t="shared" si="83"/>
        <v>243950</v>
      </c>
      <c r="V210" s="120">
        <v>250000</v>
      </c>
      <c r="W210" s="17">
        <v>250000</v>
      </c>
      <c r="X210" s="17">
        <v>0</v>
      </c>
      <c r="Y210" s="17">
        <v>62500</v>
      </c>
      <c r="Z210" s="17" t="s">
        <v>413</v>
      </c>
      <c r="AA210" s="6">
        <f t="shared" si="84"/>
        <v>37310</v>
      </c>
      <c r="AB210" s="94"/>
      <c r="AC210" s="17"/>
      <c r="AD210" s="17"/>
      <c r="AE210" s="17"/>
      <c r="AF210" s="17"/>
      <c r="AG210" s="97" t="s">
        <v>51</v>
      </c>
      <c r="AH210" s="116">
        <v>109923</v>
      </c>
      <c r="AI210" s="50">
        <v>109923</v>
      </c>
      <c r="AJ210" s="50">
        <v>0</v>
      </c>
      <c r="AK210" s="50">
        <v>0</v>
      </c>
    </row>
    <row r="211" spans="1:39" x14ac:dyDescent="0.2">
      <c r="A211" s="140" t="s">
        <v>280</v>
      </c>
      <c r="B211" s="141">
        <v>7629932</v>
      </c>
      <c r="C211" s="56">
        <f t="shared" si="68"/>
        <v>41740.216235294123</v>
      </c>
      <c r="D211" s="56">
        <f t="shared" si="78"/>
        <v>17510.216235294123</v>
      </c>
      <c r="E211" s="46">
        <v>70040</v>
      </c>
      <c r="F211" s="141">
        <v>1844219</v>
      </c>
      <c r="G211" s="6">
        <f t="shared" si="79"/>
        <v>70931.5</v>
      </c>
      <c r="H211" s="6">
        <f t="shared" si="80"/>
        <v>46701.5</v>
      </c>
      <c r="I211" s="17">
        <v>186808</v>
      </c>
      <c r="J211" s="6">
        <f t="shared" si="81"/>
        <v>27066</v>
      </c>
      <c r="K211" s="6">
        <f t="shared" si="82"/>
        <v>24230</v>
      </c>
      <c r="L211" s="6">
        <v>2836</v>
      </c>
      <c r="M211" s="6">
        <v>2836</v>
      </c>
      <c r="N211" s="6">
        <v>6754</v>
      </c>
      <c r="O211" s="6">
        <v>2650</v>
      </c>
      <c r="P211" s="6">
        <v>14826</v>
      </c>
      <c r="Q211" s="6">
        <v>14826</v>
      </c>
      <c r="R211" s="17">
        <v>11170</v>
      </c>
      <c r="S211" s="6">
        <f t="shared" si="76"/>
        <v>3656</v>
      </c>
      <c r="T211" s="6">
        <f t="shared" si="77"/>
        <v>3656</v>
      </c>
      <c r="U211" s="6">
        <f t="shared" si="83"/>
        <v>241060</v>
      </c>
      <c r="V211" s="120">
        <v>602129</v>
      </c>
      <c r="W211" s="17">
        <v>601504</v>
      </c>
      <c r="X211" s="17">
        <v>625</v>
      </c>
      <c r="Y211" s="17">
        <v>149475</v>
      </c>
      <c r="Z211" s="17" t="s">
        <v>414</v>
      </c>
      <c r="AA211" s="6">
        <f t="shared" si="84"/>
        <v>36868</v>
      </c>
      <c r="AB211" s="94"/>
      <c r="AC211" s="17"/>
      <c r="AD211" s="17"/>
      <c r="AE211" s="17"/>
      <c r="AF211" s="17"/>
      <c r="AG211" s="97" t="s">
        <v>52</v>
      </c>
      <c r="AH211" s="116">
        <v>199530</v>
      </c>
      <c r="AI211" s="50">
        <v>198780</v>
      </c>
      <c r="AJ211" s="50">
        <v>750</v>
      </c>
      <c r="AK211" s="50">
        <v>133860</v>
      </c>
    </row>
    <row r="212" spans="1:39" s="131" customFormat="1" x14ac:dyDescent="0.2">
      <c r="A212" s="140" t="s">
        <v>281</v>
      </c>
      <c r="B212" s="141">
        <v>7734550</v>
      </c>
      <c r="C212" s="56">
        <f t="shared" si="68"/>
        <v>42312.538235294116</v>
      </c>
      <c r="D212" s="56">
        <f t="shared" si="78"/>
        <v>26381.538235294116</v>
      </c>
      <c r="E212" s="46">
        <v>105528</v>
      </c>
      <c r="F212" s="141">
        <v>2353456</v>
      </c>
      <c r="G212" s="6">
        <f t="shared" si="79"/>
        <v>90517.538461538468</v>
      </c>
      <c r="H212" s="6">
        <f t="shared" si="80"/>
        <v>74586.538461538468</v>
      </c>
      <c r="I212" s="17">
        <v>298348</v>
      </c>
      <c r="J212" s="6">
        <f t="shared" si="81"/>
        <v>18827</v>
      </c>
      <c r="K212" s="6">
        <f t="shared" si="82"/>
        <v>15931</v>
      </c>
      <c r="L212" s="6">
        <v>2896</v>
      </c>
      <c r="M212" s="6" t="s">
        <v>358</v>
      </c>
      <c r="N212" s="6">
        <v>7989</v>
      </c>
      <c r="O212" s="6">
        <v>1050</v>
      </c>
      <c r="P212" s="6">
        <v>6892</v>
      </c>
      <c r="Q212" s="6" t="s">
        <v>358</v>
      </c>
      <c r="R212" s="17">
        <v>11170</v>
      </c>
      <c r="S212" s="6">
        <f t="shared" si="76"/>
        <v>-4278</v>
      </c>
      <c r="T212" s="6" t="s">
        <v>250</v>
      </c>
      <c r="U212" s="6">
        <f t="shared" si="83"/>
        <v>246160</v>
      </c>
      <c r="V212" s="120">
        <v>545300</v>
      </c>
      <c r="W212" s="17">
        <v>545000</v>
      </c>
      <c r="X212" s="17">
        <v>300</v>
      </c>
      <c r="Y212" s="17">
        <v>75000</v>
      </c>
      <c r="Z212" s="17" t="s">
        <v>415</v>
      </c>
      <c r="AA212" s="6">
        <f t="shared" si="84"/>
        <v>37648</v>
      </c>
      <c r="AB212" s="94"/>
      <c r="AC212" s="17"/>
      <c r="AD212" s="17"/>
      <c r="AE212" s="17"/>
      <c r="AF212" s="17"/>
      <c r="AG212" s="97" t="s">
        <v>53</v>
      </c>
      <c r="AH212" s="116">
        <v>228800</v>
      </c>
      <c r="AI212" s="50">
        <v>228800</v>
      </c>
      <c r="AJ212" s="50">
        <v>0</v>
      </c>
      <c r="AK212" s="50">
        <v>61500</v>
      </c>
      <c r="AL212" s="37"/>
      <c r="AM212" s="37"/>
    </row>
    <row r="213" spans="1:39" s="131" customFormat="1" x14ac:dyDescent="0.2">
      <c r="A213" s="140" t="s">
        <v>282</v>
      </c>
      <c r="B213" s="17"/>
      <c r="C213" s="56"/>
      <c r="D213" s="56"/>
      <c r="E213" s="46"/>
      <c r="F213" s="17"/>
      <c r="G213" s="6"/>
      <c r="H213" s="6"/>
      <c r="I213" s="17"/>
      <c r="J213" s="6"/>
      <c r="K213" s="6"/>
      <c r="L213" s="6"/>
      <c r="M213" s="6"/>
      <c r="N213" s="6"/>
      <c r="O213" s="6"/>
      <c r="P213" s="6"/>
      <c r="Q213" s="6"/>
      <c r="R213" s="17"/>
      <c r="S213" s="6"/>
      <c r="T213" s="6"/>
      <c r="U213" s="6"/>
      <c r="V213" s="120"/>
      <c r="W213" s="17"/>
      <c r="X213" s="17"/>
      <c r="Y213" s="17"/>
      <c r="Z213" s="17"/>
      <c r="AA213" s="6"/>
      <c r="AB213" s="94"/>
      <c r="AC213" s="17"/>
      <c r="AD213" s="17"/>
      <c r="AE213" s="17"/>
      <c r="AF213" s="17"/>
      <c r="AG213" s="96"/>
      <c r="AH213" s="119"/>
      <c r="AI213" s="17"/>
      <c r="AJ213" s="17"/>
      <c r="AK213" s="17"/>
      <c r="AL213" s="37"/>
      <c r="AM213" s="37"/>
    </row>
    <row r="214" spans="1:39" s="131" customFormat="1" x14ac:dyDescent="0.2">
      <c r="A214" s="8" t="s">
        <v>283</v>
      </c>
      <c r="B214" s="141">
        <v>4872051</v>
      </c>
      <c r="C214" s="56">
        <f t="shared" si="68"/>
        <v>26652.984882352946</v>
      </c>
      <c r="D214" s="56">
        <f>C214-K214</f>
        <v>13264.984882352946</v>
      </c>
      <c r="E214" s="46">
        <v>53060</v>
      </c>
      <c r="F214" s="141">
        <v>1031446</v>
      </c>
      <c r="G214" s="6">
        <f t="shared" si="79"/>
        <v>39671</v>
      </c>
      <c r="H214" s="6">
        <f t="shared" si="80"/>
        <v>26283</v>
      </c>
      <c r="I214" s="17">
        <v>105132</v>
      </c>
      <c r="J214" s="6">
        <f>L214+N214+O214+P214</f>
        <v>16862</v>
      </c>
      <c r="K214" s="6">
        <f>N214+O214+P214</f>
        <v>13388</v>
      </c>
      <c r="L214" s="6">
        <v>3474</v>
      </c>
      <c r="M214" s="6">
        <v>5222</v>
      </c>
      <c r="N214" s="6">
        <v>6412</v>
      </c>
      <c r="O214" s="6">
        <v>1082</v>
      </c>
      <c r="P214" s="6">
        <v>5894</v>
      </c>
      <c r="Q214" s="6">
        <v>5056</v>
      </c>
      <c r="R214" s="17">
        <v>11170</v>
      </c>
      <c r="S214" s="6">
        <f t="shared" si="76"/>
        <v>-5276</v>
      </c>
      <c r="T214" s="6">
        <f t="shared" si="77"/>
        <v>-6114</v>
      </c>
      <c r="U214" s="6">
        <f t="shared" si="83"/>
        <v>295290</v>
      </c>
      <c r="V214" s="120">
        <v>455000</v>
      </c>
      <c r="W214" s="17">
        <v>455000</v>
      </c>
      <c r="X214" s="17">
        <v>0</v>
      </c>
      <c r="Y214" s="17">
        <v>75000</v>
      </c>
      <c r="Z214" s="17" t="s">
        <v>416</v>
      </c>
      <c r="AA214" s="6">
        <f t="shared" si="84"/>
        <v>45162</v>
      </c>
      <c r="AB214" s="94"/>
      <c r="AC214" s="17"/>
      <c r="AD214" s="17"/>
      <c r="AE214" s="17"/>
      <c r="AF214" s="17"/>
      <c r="AG214" s="97" t="s">
        <v>54</v>
      </c>
      <c r="AH214" s="116">
        <v>152901</v>
      </c>
      <c r="AI214" s="50">
        <v>152901</v>
      </c>
      <c r="AJ214" s="50">
        <v>0</v>
      </c>
      <c r="AK214" s="50">
        <v>0</v>
      </c>
      <c r="AL214" s="37"/>
      <c r="AM214" s="37"/>
    </row>
    <row r="215" spans="1:39" x14ac:dyDescent="0.2">
      <c r="A215" s="140" t="s">
        <v>284</v>
      </c>
      <c r="B215" s="141">
        <v>5883389</v>
      </c>
      <c r="C215" s="56">
        <f t="shared" si="68"/>
        <v>32185.598647058825</v>
      </c>
      <c r="D215" s="56">
        <f>C215-K215</f>
        <v>15781.598647058825</v>
      </c>
      <c r="E215" s="46">
        <v>63128</v>
      </c>
      <c r="F215" s="141">
        <v>2708422</v>
      </c>
      <c r="G215" s="6">
        <f t="shared" si="79"/>
        <v>104170.07692307692</v>
      </c>
      <c r="H215" s="6">
        <f t="shared" si="80"/>
        <v>87766.076923076922</v>
      </c>
      <c r="I215" s="17">
        <v>351064</v>
      </c>
      <c r="J215" s="6">
        <f>L215+N215+O215+P215</f>
        <v>18004</v>
      </c>
      <c r="K215" s="6">
        <f>N215+O215+P215</f>
        <v>16404</v>
      </c>
      <c r="L215" s="6">
        <v>1600</v>
      </c>
      <c r="M215" s="6" t="s">
        <v>358</v>
      </c>
      <c r="N215" s="6">
        <v>8084</v>
      </c>
      <c r="O215" s="6">
        <v>1000</v>
      </c>
      <c r="P215" s="6">
        <v>7320</v>
      </c>
      <c r="Q215" s="6" t="s">
        <v>358</v>
      </c>
      <c r="R215" s="17">
        <v>11170</v>
      </c>
      <c r="S215" s="6">
        <f t="shared" si="76"/>
        <v>-3850</v>
      </c>
      <c r="T215" s="6" t="s">
        <v>250</v>
      </c>
      <c r="U215" s="6">
        <f t="shared" si="83"/>
        <v>136000</v>
      </c>
      <c r="V215" s="120">
        <v>479800</v>
      </c>
      <c r="W215" s="17">
        <v>475000</v>
      </c>
      <c r="X215" s="17">
        <v>4800</v>
      </c>
      <c r="Y215" s="17">
        <v>168750</v>
      </c>
      <c r="Z215" s="17" t="s">
        <v>440</v>
      </c>
      <c r="AA215" s="6">
        <f t="shared" si="84"/>
        <v>20800</v>
      </c>
      <c r="AB215" s="94">
        <v>377000</v>
      </c>
      <c r="AC215" s="17">
        <v>375000</v>
      </c>
      <c r="AD215" s="17">
        <v>2000</v>
      </c>
      <c r="AE215" s="17">
        <v>168750</v>
      </c>
      <c r="AF215" s="17" t="s">
        <v>489</v>
      </c>
      <c r="AG215" s="97" t="s">
        <v>115</v>
      </c>
      <c r="AH215" s="116">
        <v>186012</v>
      </c>
      <c r="AI215" s="50">
        <v>186012</v>
      </c>
      <c r="AJ215" s="50">
        <v>0</v>
      </c>
      <c r="AK215" s="50">
        <v>298000</v>
      </c>
    </row>
    <row r="216" spans="1:39" x14ac:dyDescent="0.2">
      <c r="A216" s="8"/>
      <c r="B216" s="48"/>
      <c r="C216" s="129"/>
      <c r="D216" s="129"/>
      <c r="E216" s="48"/>
      <c r="F216" s="145"/>
      <c r="G216" s="91"/>
      <c r="H216" s="130"/>
      <c r="I216" s="22"/>
      <c r="J216" s="9"/>
      <c r="K216" s="9"/>
      <c r="L216" s="9"/>
      <c r="M216" s="9"/>
      <c r="N216" s="9"/>
      <c r="O216" s="9"/>
      <c r="P216" s="9"/>
      <c r="Q216" s="9"/>
      <c r="R216" s="18"/>
      <c r="S216" s="91"/>
      <c r="T216" s="91"/>
      <c r="U216" s="130"/>
      <c r="V216" s="18"/>
      <c r="W216" s="18"/>
      <c r="X216" s="18"/>
      <c r="Y216" s="18"/>
      <c r="Z216" s="18"/>
      <c r="AA216" s="130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31"/>
      <c r="AM216" s="131"/>
    </row>
    <row r="217" spans="1:39" x14ac:dyDescent="0.2">
      <c r="A217" s="132"/>
      <c r="B217" s="142"/>
      <c r="C217" s="134"/>
      <c r="D217" s="134"/>
      <c r="E217" s="51"/>
      <c r="F217" s="146"/>
      <c r="G217" s="91"/>
      <c r="H217" s="130"/>
      <c r="I217" s="22"/>
      <c r="J217" s="91"/>
      <c r="K217" s="91"/>
      <c r="L217" s="132"/>
      <c r="M217" s="132"/>
      <c r="N217" s="132"/>
      <c r="O217" s="132"/>
      <c r="P217" s="132"/>
      <c r="Q217" s="132"/>
      <c r="R217" s="131"/>
      <c r="S217" s="91"/>
      <c r="T217" s="91"/>
      <c r="U217" s="130"/>
      <c r="V217" s="133"/>
      <c r="W217" s="133"/>
      <c r="X217" s="133"/>
      <c r="Y217" s="133"/>
      <c r="Z217" s="133"/>
      <c r="AA217" s="130"/>
      <c r="AB217" s="133"/>
      <c r="AC217" s="133"/>
      <c r="AD217" s="133"/>
      <c r="AE217" s="133"/>
      <c r="AF217" s="133"/>
      <c r="AG217" s="135"/>
      <c r="AH217" s="135"/>
      <c r="AI217" s="135"/>
      <c r="AJ217" s="135"/>
      <c r="AK217" s="135"/>
      <c r="AL217" s="131"/>
      <c r="AM217" s="131"/>
    </row>
    <row r="218" spans="1:39" x14ac:dyDescent="0.2">
      <c r="A218" s="1" t="s">
        <v>285</v>
      </c>
      <c r="B218" s="49"/>
      <c r="C218" s="136"/>
      <c r="D218" s="136"/>
      <c r="E218" s="151"/>
      <c r="F218" s="147"/>
      <c r="G218" s="91"/>
      <c r="H218" s="130"/>
      <c r="I218" s="22"/>
      <c r="J218" s="137"/>
      <c r="K218" s="137"/>
      <c r="L218" s="2"/>
      <c r="M218" s="2"/>
      <c r="N218" s="2"/>
      <c r="O218" s="2"/>
      <c r="P218" s="2"/>
      <c r="Q218" s="2"/>
      <c r="R218" s="19"/>
      <c r="S218" s="91"/>
      <c r="T218" s="91"/>
      <c r="U218" s="130"/>
      <c r="V218" s="19"/>
      <c r="W218" s="19"/>
      <c r="X218" s="19"/>
      <c r="Y218" s="19"/>
      <c r="Z218" s="19"/>
      <c r="AA218" s="130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31"/>
      <c r="AM218" s="131"/>
    </row>
    <row r="219" spans="1:39" x14ac:dyDescent="0.2">
      <c r="A219" s="3" t="s">
        <v>498</v>
      </c>
      <c r="B219" s="105" t="s">
        <v>395</v>
      </c>
      <c r="C219" s="105" t="s">
        <v>129</v>
      </c>
      <c r="D219" s="105" t="s">
        <v>187</v>
      </c>
      <c r="E219" s="105" t="s">
        <v>388</v>
      </c>
      <c r="F219" s="107" t="s">
        <v>186</v>
      </c>
      <c r="G219" s="108" t="s">
        <v>128</v>
      </c>
      <c r="H219" s="108" t="s">
        <v>398</v>
      </c>
      <c r="I219" s="159" t="s">
        <v>390</v>
      </c>
      <c r="J219" s="111" t="s">
        <v>352</v>
      </c>
      <c r="K219" s="111" t="s">
        <v>183</v>
      </c>
      <c r="L219" s="111" t="s">
        <v>184</v>
      </c>
      <c r="M219" s="111" t="s">
        <v>184</v>
      </c>
      <c r="N219" s="111" t="s">
        <v>499</v>
      </c>
      <c r="O219" s="111" t="s">
        <v>500</v>
      </c>
      <c r="P219" s="111" t="s">
        <v>501</v>
      </c>
      <c r="Q219" s="111" t="s">
        <v>501</v>
      </c>
      <c r="R219" s="113" t="s">
        <v>125</v>
      </c>
      <c r="S219" s="113" t="s">
        <v>127</v>
      </c>
      <c r="T219" s="113" t="s">
        <v>127</v>
      </c>
      <c r="U219" s="20" t="s">
        <v>494</v>
      </c>
      <c r="V219" s="20" t="s">
        <v>291</v>
      </c>
      <c r="W219" s="20" t="s">
        <v>131</v>
      </c>
      <c r="X219" s="20" t="s">
        <v>131</v>
      </c>
      <c r="Y219" s="20" t="s">
        <v>131</v>
      </c>
      <c r="Z219" s="20" t="s">
        <v>130</v>
      </c>
      <c r="AA219" s="39" t="s">
        <v>496</v>
      </c>
      <c r="AB219" s="38" t="s">
        <v>185</v>
      </c>
      <c r="AC219" s="38" t="s">
        <v>185</v>
      </c>
      <c r="AD219" s="38" t="s">
        <v>185</v>
      </c>
      <c r="AE219" s="38" t="s">
        <v>185</v>
      </c>
      <c r="AF219" s="38" t="s">
        <v>185</v>
      </c>
      <c r="AG219" s="113" t="s">
        <v>60</v>
      </c>
      <c r="AH219" s="113" t="s">
        <v>114</v>
      </c>
      <c r="AI219" s="113" t="s">
        <v>114</v>
      </c>
      <c r="AJ219" s="113" t="s">
        <v>114</v>
      </c>
      <c r="AK219" s="113" t="s">
        <v>114</v>
      </c>
    </row>
    <row r="220" spans="1:39" x14ac:dyDescent="0.2">
      <c r="A220" s="4"/>
      <c r="B220" s="106" t="s">
        <v>215</v>
      </c>
      <c r="C220" s="106" t="s">
        <v>442</v>
      </c>
      <c r="D220" s="106" t="s">
        <v>443</v>
      </c>
      <c r="E220" s="106" t="s">
        <v>389</v>
      </c>
      <c r="F220" s="109" t="s">
        <v>216</v>
      </c>
      <c r="G220" s="110" t="s">
        <v>444</v>
      </c>
      <c r="H220" s="110" t="s">
        <v>445</v>
      </c>
      <c r="I220" s="160" t="s">
        <v>446</v>
      </c>
      <c r="J220" s="112" t="s">
        <v>448</v>
      </c>
      <c r="K220" s="112" t="s">
        <v>449</v>
      </c>
      <c r="L220" s="112" t="s">
        <v>355</v>
      </c>
      <c r="M220" s="112" t="s">
        <v>354</v>
      </c>
      <c r="N220" s="112" t="s">
        <v>502</v>
      </c>
      <c r="O220" s="112" t="s">
        <v>503</v>
      </c>
      <c r="P220" s="112" t="s">
        <v>505</v>
      </c>
      <c r="Q220" s="112" t="s">
        <v>504</v>
      </c>
      <c r="R220" s="114" t="s">
        <v>126</v>
      </c>
      <c r="S220" s="114" t="s">
        <v>450</v>
      </c>
      <c r="T220" s="114" t="s">
        <v>451</v>
      </c>
      <c r="U220" s="21" t="s">
        <v>307</v>
      </c>
      <c r="V220" s="21" t="s">
        <v>292</v>
      </c>
      <c r="W220" s="21" t="s">
        <v>293</v>
      </c>
      <c r="X220" s="21" t="s">
        <v>294</v>
      </c>
      <c r="Y220" s="21" t="s">
        <v>295</v>
      </c>
      <c r="Z220" s="148" t="s">
        <v>441</v>
      </c>
      <c r="AA220" s="40" t="s">
        <v>308</v>
      </c>
      <c r="AB220" s="41" t="s">
        <v>477</v>
      </c>
      <c r="AC220" s="41" t="s">
        <v>478</v>
      </c>
      <c r="AD220" s="41" t="s">
        <v>479</v>
      </c>
      <c r="AE220" s="41" t="s">
        <v>480</v>
      </c>
      <c r="AF220" s="41" t="s">
        <v>486</v>
      </c>
      <c r="AG220" s="115" t="s">
        <v>485</v>
      </c>
      <c r="AH220" s="115" t="s">
        <v>481</v>
      </c>
      <c r="AI220" s="115" t="s">
        <v>482</v>
      </c>
      <c r="AJ220" s="115" t="s">
        <v>483</v>
      </c>
      <c r="AK220" s="115" t="s">
        <v>484</v>
      </c>
    </row>
    <row r="221" spans="1:39" x14ac:dyDescent="0.2">
      <c r="A221" s="5" t="s">
        <v>286</v>
      </c>
      <c r="B221" s="141">
        <v>7482169</v>
      </c>
      <c r="C221" s="56">
        <f t="shared" si="68"/>
        <v>40931.865705882352</v>
      </c>
      <c r="D221" s="56">
        <f>C221-K221</f>
        <v>26297.865705882352</v>
      </c>
      <c r="E221" s="46">
        <v>105192</v>
      </c>
      <c r="F221" s="141">
        <v>1145499</v>
      </c>
      <c r="G221" s="6">
        <f t="shared" ref="G221:G226" si="85">(E$6*F221)/13</f>
        <v>44057.653846153844</v>
      </c>
      <c r="H221" s="6">
        <f t="shared" ref="H221:H226" si="86">G221-K221</f>
        <v>29423.653846153844</v>
      </c>
      <c r="I221" s="17">
        <v>117696</v>
      </c>
      <c r="J221" s="6">
        <f>L221+N221+O221+P221</f>
        <v>19100</v>
      </c>
      <c r="K221" s="6">
        <f>N221+O221+P221</f>
        <v>14634</v>
      </c>
      <c r="L221" s="6">
        <v>4466</v>
      </c>
      <c r="M221" s="6" t="s">
        <v>358</v>
      </c>
      <c r="N221" s="6">
        <v>5856</v>
      </c>
      <c r="O221" s="6">
        <v>1474</v>
      </c>
      <c r="P221" s="6">
        <v>7304</v>
      </c>
      <c r="Q221" s="6" t="s">
        <v>358</v>
      </c>
      <c r="R221" s="17">
        <v>11170</v>
      </c>
      <c r="S221" s="6">
        <f t="shared" si="76"/>
        <v>-3866</v>
      </c>
      <c r="T221" s="6" t="s">
        <v>250</v>
      </c>
      <c r="U221" s="6">
        <f t="shared" ref="U221:U226" si="87">L221*85</f>
        <v>379610</v>
      </c>
      <c r="V221" s="120">
        <v>381997</v>
      </c>
      <c r="W221" s="17">
        <v>375797</v>
      </c>
      <c r="X221" s="17">
        <v>6200</v>
      </c>
      <c r="Y221" s="17">
        <v>158262</v>
      </c>
      <c r="Z221" s="17" t="s">
        <v>417</v>
      </c>
      <c r="AA221" s="6">
        <f t="shared" ref="AA221:AA226" si="88">L221*13</f>
        <v>58058</v>
      </c>
      <c r="AB221" s="92"/>
      <c r="AC221" s="42"/>
      <c r="AD221" s="42"/>
      <c r="AE221" s="42"/>
      <c r="AF221" s="42"/>
      <c r="AG221" s="97" t="s">
        <v>55</v>
      </c>
      <c r="AH221" s="116">
        <v>184988</v>
      </c>
      <c r="AI221" s="50">
        <v>184988</v>
      </c>
      <c r="AJ221" s="50">
        <v>0</v>
      </c>
      <c r="AK221" s="50">
        <v>0</v>
      </c>
    </row>
    <row r="222" spans="1:39" x14ac:dyDescent="0.2">
      <c r="A222" s="5" t="s">
        <v>287</v>
      </c>
      <c r="B222" s="141">
        <v>6142661</v>
      </c>
      <c r="C222" s="56">
        <f t="shared" si="68"/>
        <v>33603.969000000005</v>
      </c>
      <c r="D222" s="56">
        <f>C222-K222</f>
        <v>20642.969000000005</v>
      </c>
      <c r="E222" s="46">
        <v>82572</v>
      </c>
      <c r="F222" s="141">
        <v>1527633</v>
      </c>
      <c r="G222" s="6">
        <f t="shared" si="85"/>
        <v>58755.115384615383</v>
      </c>
      <c r="H222" s="6">
        <f t="shared" si="86"/>
        <v>45794.115384615383</v>
      </c>
      <c r="I222" s="17">
        <v>183176</v>
      </c>
      <c r="J222" s="6">
        <f>L222+N222+O222+P222</f>
        <v>16390</v>
      </c>
      <c r="K222" s="6">
        <f>N222+O222+P222</f>
        <v>12961</v>
      </c>
      <c r="L222" s="6">
        <v>3429</v>
      </c>
      <c r="M222" s="6">
        <v>3744</v>
      </c>
      <c r="N222" s="6">
        <v>5896</v>
      </c>
      <c r="O222" s="6">
        <v>1800</v>
      </c>
      <c r="P222" s="6">
        <v>5265</v>
      </c>
      <c r="Q222" s="6">
        <v>7425</v>
      </c>
      <c r="R222" s="17">
        <v>11170</v>
      </c>
      <c r="S222" s="6">
        <f t="shared" si="76"/>
        <v>-5905</v>
      </c>
      <c r="T222" s="6">
        <f t="shared" si="77"/>
        <v>-3745</v>
      </c>
      <c r="U222" s="6">
        <f t="shared" si="87"/>
        <v>291465</v>
      </c>
      <c r="V222" s="120">
        <v>760200</v>
      </c>
      <c r="W222" s="89">
        <v>750000</v>
      </c>
      <c r="X222" s="90">
        <v>10200</v>
      </c>
      <c r="Y222" s="90">
        <v>310000</v>
      </c>
      <c r="Z222" s="88" t="s">
        <v>418</v>
      </c>
      <c r="AA222" s="6">
        <f t="shared" si="88"/>
        <v>44577</v>
      </c>
      <c r="AB222" s="92"/>
      <c r="AC222" s="42"/>
      <c r="AD222" s="42"/>
      <c r="AE222" s="42"/>
      <c r="AF222" s="42"/>
      <c r="AG222" s="97" t="s">
        <v>56</v>
      </c>
      <c r="AH222" s="116">
        <v>241000</v>
      </c>
      <c r="AI222" s="50">
        <v>240000</v>
      </c>
      <c r="AJ222" s="50">
        <v>1000</v>
      </c>
      <c r="AK222" s="50">
        <v>40000</v>
      </c>
    </row>
    <row r="223" spans="1:39" x14ac:dyDescent="0.2">
      <c r="A223" s="5" t="s">
        <v>288</v>
      </c>
      <c r="B223" s="141">
        <v>6159515</v>
      </c>
      <c r="C223" s="56">
        <f t="shared" si="68"/>
        <v>33696.170294117648</v>
      </c>
      <c r="D223" s="56">
        <f>C223-K223</f>
        <v>18789.170294117648</v>
      </c>
      <c r="E223" s="46">
        <v>75156</v>
      </c>
      <c r="F223" s="141">
        <v>2534542</v>
      </c>
      <c r="G223" s="6">
        <f t="shared" si="85"/>
        <v>97482.38461538461</v>
      </c>
      <c r="H223" s="6">
        <f t="shared" si="86"/>
        <v>82575.38461538461</v>
      </c>
      <c r="I223" s="17">
        <v>330300</v>
      </c>
      <c r="J223" s="6">
        <f>L223+N223+O223+P223</f>
        <v>18894</v>
      </c>
      <c r="K223" s="6">
        <f>N223+O223+P223</f>
        <v>14907</v>
      </c>
      <c r="L223" s="6">
        <v>3987</v>
      </c>
      <c r="M223" s="6">
        <v>3987</v>
      </c>
      <c r="N223" s="6">
        <v>5825</v>
      </c>
      <c r="O223" s="6">
        <v>1038</v>
      </c>
      <c r="P223" s="6">
        <v>8044</v>
      </c>
      <c r="Q223" s="6">
        <v>8044</v>
      </c>
      <c r="R223" s="17">
        <v>11170</v>
      </c>
      <c r="S223" s="6">
        <f t="shared" si="76"/>
        <v>-3126</v>
      </c>
      <c r="T223" s="6">
        <f t="shared" si="77"/>
        <v>-3126</v>
      </c>
      <c r="U223" s="6">
        <f t="shared" si="87"/>
        <v>338895</v>
      </c>
      <c r="V223" s="120">
        <v>382260</v>
      </c>
      <c r="W223" s="17">
        <v>382260</v>
      </c>
      <c r="X223" s="17">
        <v>0</v>
      </c>
      <c r="Y223" s="17">
        <v>185000</v>
      </c>
      <c r="Z223" s="17" t="s">
        <v>419</v>
      </c>
      <c r="AA223" s="6">
        <f t="shared" si="88"/>
        <v>51831</v>
      </c>
      <c r="AB223" s="92">
        <v>340500</v>
      </c>
      <c r="AC223" s="42">
        <v>280500</v>
      </c>
      <c r="AD223" s="42">
        <v>60000</v>
      </c>
      <c r="AE223" s="42">
        <v>225000</v>
      </c>
      <c r="AF223" s="42" t="s">
        <v>342</v>
      </c>
      <c r="AG223" s="97" t="s">
        <v>57</v>
      </c>
      <c r="AH223" s="116">
        <v>234600</v>
      </c>
      <c r="AI223" s="50">
        <v>234600</v>
      </c>
      <c r="AJ223" s="50">
        <v>0</v>
      </c>
      <c r="AK223" s="50">
        <v>0</v>
      </c>
    </row>
    <row r="224" spans="1:39" x14ac:dyDescent="0.2">
      <c r="A224" s="5" t="s">
        <v>289</v>
      </c>
      <c r="B224" s="141">
        <v>5770987</v>
      </c>
      <c r="C224" s="56">
        <f t="shared" si="68"/>
        <v>31570.693588235295</v>
      </c>
      <c r="D224" s="56">
        <f>C224-K224</f>
        <v>12261.693588235295</v>
      </c>
      <c r="E224" s="46">
        <v>49048</v>
      </c>
      <c r="F224" s="141">
        <v>1441347</v>
      </c>
      <c r="G224" s="6">
        <f t="shared" si="85"/>
        <v>55436.423076923078</v>
      </c>
      <c r="H224" s="6">
        <f t="shared" si="86"/>
        <v>36127.423076923078</v>
      </c>
      <c r="I224" s="17">
        <v>144508</v>
      </c>
      <c r="J224" s="6">
        <f>L224+N224+O224+P224</f>
        <v>23671</v>
      </c>
      <c r="K224" s="6">
        <f>N224+O224+P224</f>
        <v>19309</v>
      </c>
      <c r="L224" s="6">
        <v>4362</v>
      </c>
      <c r="M224" s="6" t="s">
        <v>358</v>
      </c>
      <c r="N224" s="6">
        <v>6828</v>
      </c>
      <c r="O224" s="6">
        <v>1748</v>
      </c>
      <c r="P224" s="6">
        <v>10733</v>
      </c>
      <c r="Q224" s="6" t="s">
        <v>358</v>
      </c>
      <c r="R224" s="17">
        <v>11170</v>
      </c>
      <c r="S224" s="6">
        <f t="shared" si="76"/>
        <v>-437</v>
      </c>
      <c r="T224" s="6" t="s">
        <v>250</v>
      </c>
      <c r="U224" s="6">
        <f t="shared" si="87"/>
        <v>370770</v>
      </c>
      <c r="V224" s="120">
        <v>411820</v>
      </c>
      <c r="W224" s="17">
        <v>401820</v>
      </c>
      <c r="X224" s="17">
        <v>10000</v>
      </c>
      <c r="Y224" s="17">
        <v>300835</v>
      </c>
      <c r="Z224" s="17" t="s">
        <v>420</v>
      </c>
      <c r="AA224" s="6">
        <f t="shared" si="88"/>
        <v>56706</v>
      </c>
      <c r="AB224" s="92"/>
      <c r="AC224" s="42"/>
      <c r="AD224" s="42"/>
      <c r="AE224" s="42"/>
      <c r="AF224" s="42"/>
      <c r="AG224" s="97" t="s">
        <v>58</v>
      </c>
      <c r="AH224" s="116">
        <v>277692</v>
      </c>
      <c r="AI224" s="50">
        <v>277692</v>
      </c>
      <c r="AJ224" s="50">
        <v>0</v>
      </c>
      <c r="AK224" s="50">
        <v>128387</v>
      </c>
    </row>
    <row r="225" spans="1:39" x14ac:dyDescent="0.2">
      <c r="A225" s="5" t="s">
        <v>290</v>
      </c>
      <c r="B225" s="6"/>
      <c r="C225" s="56"/>
      <c r="D225" s="56"/>
      <c r="E225" s="46"/>
      <c r="F225" s="6"/>
      <c r="G225" s="6"/>
      <c r="H225" s="6"/>
      <c r="I225" s="17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120"/>
      <c r="W225" s="6"/>
      <c r="X225" s="6"/>
      <c r="Y225" s="6"/>
      <c r="Z225" s="6"/>
      <c r="AA225" s="6"/>
      <c r="AB225" s="94"/>
      <c r="AC225" s="6"/>
      <c r="AD225" s="6"/>
      <c r="AE225" s="6"/>
      <c r="AF225" s="6"/>
      <c r="AG225" s="95"/>
      <c r="AH225" s="119"/>
      <c r="AI225" s="6"/>
      <c r="AJ225" s="6"/>
      <c r="AK225" s="6"/>
    </row>
    <row r="226" spans="1:39" x14ac:dyDescent="0.2">
      <c r="A226" s="5" t="s">
        <v>123</v>
      </c>
      <c r="B226" s="141">
        <v>5881832</v>
      </c>
      <c r="C226" s="56">
        <f t="shared" si="68"/>
        <v>32177.080941176475</v>
      </c>
      <c r="D226" s="56">
        <f>C226-K226</f>
        <v>19077.080941176475</v>
      </c>
      <c r="E226" s="46">
        <v>76308</v>
      </c>
      <c r="F226" s="141">
        <v>2650117</v>
      </c>
      <c r="G226" s="6">
        <f t="shared" si="85"/>
        <v>101927.57692307692</v>
      </c>
      <c r="H226" s="6">
        <f t="shared" si="86"/>
        <v>88827.576923076922</v>
      </c>
      <c r="I226" s="17">
        <v>355312</v>
      </c>
      <c r="J226" s="6">
        <f>L226+N226+O226+P226</f>
        <v>16760</v>
      </c>
      <c r="K226" s="6">
        <f>N226+O226+P226</f>
        <v>13100</v>
      </c>
      <c r="L226" s="6">
        <v>3660</v>
      </c>
      <c r="M226" s="6">
        <v>3660</v>
      </c>
      <c r="N226" s="6">
        <v>5560</v>
      </c>
      <c r="O226" s="6">
        <v>1190</v>
      </c>
      <c r="P226" s="6">
        <v>6350</v>
      </c>
      <c r="Q226" s="6">
        <v>6350</v>
      </c>
      <c r="R226" s="17">
        <v>11170</v>
      </c>
      <c r="S226" s="6">
        <f t="shared" si="76"/>
        <v>-4820</v>
      </c>
      <c r="T226" s="6">
        <f t="shared" si="77"/>
        <v>-4820</v>
      </c>
      <c r="U226" s="6">
        <f t="shared" si="87"/>
        <v>311100</v>
      </c>
      <c r="V226" s="120">
        <v>415000</v>
      </c>
      <c r="W226" s="17">
        <v>415000</v>
      </c>
      <c r="X226" s="17">
        <v>0</v>
      </c>
      <c r="Y226" s="17">
        <v>150000</v>
      </c>
      <c r="Z226" s="17" t="s">
        <v>421</v>
      </c>
      <c r="AA226" s="6">
        <f t="shared" si="88"/>
        <v>47580</v>
      </c>
      <c r="AB226" s="92"/>
      <c r="AC226" s="42"/>
      <c r="AD226" s="42"/>
      <c r="AE226" s="42"/>
      <c r="AF226" s="42"/>
      <c r="AG226" s="97" t="s">
        <v>59</v>
      </c>
      <c r="AH226" s="116">
        <v>298375</v>
      </c>
      <c r="AI226" s="50">
        <v>297775</v>
      </c>
      <c r="AJ226" s="50">
        <v>600</v>
      </c>
      <c r="AK226" s="50">
        <v>60000</v>
      </c>
    </row>
    <row r="227" spans="1:39" s="131" customFormat="1" x14ac:dyDescent="0.2">
      <c r="A227" s="5" t="s">
        <v>124</v>
      </c>
      <c r="B227" s="17"/>
      <c r="C227" s="56"/>
      <c r="D227" s="56"/>
      <c r="E227" s="152"/>
      <c r="F227" s="17"/>
      <c r="G227" s="6"/>
      <c r="H227" s="139"/>
      <c r="I227" s="17"/>
      <c r="J227" s="6"/>
      <c r="K227" s="6"/>
      <c r="L227" s="6"/>
      <c r="M227" s="6"/>
      <c r="N227" s="6"/>
      <c r="O227" s="6"/>
      <c r="P227" s="6"/>
      <c r="Q227" s="6"/>
      <c r="R227" s="17"/>
      <c r="S227" s="6"/>
      <c r="T227" s="6"/>
      <c r="U227" s="139"/>
      <c r="V227" s="120"/>
      <c r="W227" s="17"/>
      <c r="X227" s="17"/>
      <c r="Y227" s="17"/>
      <c r="Z227" s="17"/>
      <c r="AA227" s="139"/>
      <c r="AB227" s="94"/>
      <c r="AC227" s="17"/>
      <c r="AD227" s="17"/>
      <c r="AE227" s="17"/>
      <c r="AF227" s="17"/>
      <c r="AG227" s="96"/>
      <c r="AH227" s="119"/>
      <c r="AI227" s="17"/>
      <c r="AJ227" s="17"/>
      <c r="AK227" s="17"/>
      <c r="AL227" s="37"/>
      <c r="AM227" s="37"/>
    </row>
    <row r="228" spans="1:39" s="131" customFormat="1" x14ac:dyDescent="0.2">
      <c r="A228" s="14"/>
      <c r="B228" s="143"/>
      <c r="C228" s="58"/>
      <c r="D228" s="72"/>
      <c r="E228" s="153"/>
      <c r="F228" s="67"/>
      <c r="G228" s="11"/>
      <c r="H228" s="11"/>
      <c r="I228" s="123"/>
      <c r="J228" s="44"/>
      <c r="K228" s="44"/>
      <c r="L228" s="44"/>
      <c r="M228" s="44"/>
      <c r="N228" s="47"/>
      <c r="O228" s="47"/>
      <c r="P228" s="47"/>
      <c r="Q228" s="44"/>
      <c r="R228" s="37"/>
      <c r="S228" s="79"/>
      <c r="T228" s="79"/>
      <c r="U228" s="79"/>
      <c r="V228" s="37"/>
      <c r="W228" s="37"/>
      <c r="X228" s="37"/>
      <c r="Y228" s="37"/>
      <c r="Z228" s="37"/>
      <c r="AA228" s="79"/>
      <c r="AB228" s="16"/>
      <c r="AC228" s="16"/>
      <c r="AD228" s="16"/>
      <c r="AE228" s="16"/>
      <c r="AF228" s="16"/>
      <c r="AG228" s="37"/>
      <c r="AH228" s="37"/>
      <c r="AI228" s="37"/>
      <c r="AJ228" s="37"/>
      <c r="AK228" s="37"/>
      <c r="AL228" s="37"/>
      <c r="AM228" s="37"/>
    </row>
    <row r="229" spans="1:39" s="131" customFormat="1" x14ac:dyDescent="0.2">
      <c r="A229" s="15"/>
      <c r="B229" s="143"/>
      <c r="C229" s="59"/>
      <c r="D229" s="73"/>
      <c r="E229" s="154"/>
      <c r="F229" s="67"/>
      <c r="G229" s="11"/>
      <c r="H229" s="79"/>
      <c r="I229" s="123"/>
      <c r="J229" s="44"/>
      <c r="K229" s="44"/>
      <c r="L229" s="44"/>
      <c r="M229" s="44"/>
      <c r="N229" s="47"/>
      <c r="O229" s="47"/>
      <c r="P229" s="47"/>
      <c r="Q229" s="44"/>
      <c r="R229" s="37"/>
      <c r="S229" s="79"/>
      <c r="T229" s="79"/>
      <c r="U229" s="79"/>
      <c r="V229" s="37"/>
      <c r="W229" s="37"/>
      <c r="X229" s="37"/>
      <c r="Y229" s="37"/>
      <c r="Z229" s="37"/>
      <c r="AA229" s="79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</row>
    <row r="230" spans="1:39" x14ac:dyDescent="0.2">
      <c r="A230" s="44"/>
      <c r="B230" s="71"/>
      <c r="C230" s="57"/>
      <c r="D230" s="71"/>
      <c r="E230" s="155"/>
      <c r="I230" s="123"/>
      <c r="J230" s="44"/>
      <c r="K230" s="44"/>
      <c r="L230" s="44"/>
      <c r="M230" s="44"/>
      <c r="N230" s="44"/>
      <c r="O230" s="44"/>
      <c r="P230" s="44"/>
      <c r="Q230" s="44"/>
    </row>
    <row r="231" spans="1:39" x14ac:dyDescent="0.2">
      <c r="A231" s="44"/>
      <c r="B231" s="71"/>
      <c r="C231" s="57"/>
      <c r="D231" s="71"/>
      <c r="E231" s="71"/>
      <c r="I231" s="123"/>
      <c r="J231" s="44"/>
      <c r="K231" s="44"/>
      <c r="L231" s="44"/>
      <c r="M231" s="44"/>
      <c r="N231" s="44"/>
      <c r="O231" s="44"/>
      <c r="P231" s="44"/>
      <c r="Q231" s="44"/>
    </row>
    <row r="232" spans="1:39" x14ac:dyDescent="0.2">
      <c r="A232" s="44"/>
      <c r="B232" s="71"/>
      <c r="C232" s="57"/>
      <c r="D232" s="71"/>
      <c r="E232" s="71"/>
      <c r="I232" s="123"/>
      <c r="J232" s="44"/>
      <c r="K232" s="44"/>
      <c r="L232" s="44"/>
      <c r="M232" s="44"/>
      <c r="N232" s="44"/>
      <c r="O232" s="44"/>
      <c r="P232" s="44"/>
      <c r="Q232" s="47"/>
      <c r="S232" s="11"/>
    </row>
    <row r="233" spans="1:39" x14ac:dyDescent="0.2">
      <c r="A233" s="44"/>
      <c r="B233" s="71"/>
      <c r="C233" s="57"/>
      <c r="D233" s="71"/>
      <c r="E233" s="71"/>
      <c r="I233" s="123"/>
      <c r="J233" s="44"/>
      <c r="K233" s="44"/>
      <c r="L233" s="44"/>
      <c r="M233" s="44"/>
      <c r="N233" s="44"/>
      <c r="O233" s="44"/>
      <c r="P233" s="44"/>
      <c r="Q233" s="44"/>
    </row>
    <row r="234" spans="1:39" x14ac:dyDescent="0.2">
      <c r="A234" s="44"/>
      <c r="B234" s="71"/>
      <c r="C234" s="57"/>
      <c r="D234" s="71"/>
      <c r="E234" s="71"/>
      <c r="I234" s="123"/>
      <c r="J234" s="44"/>
      <c r="K234" s="44"/>
      <c r="L234" s="44"/>
      <c r="M234" s="44"/>
      <c r="N234" s="44"/>
      <c r="O234" s="44"/>
      <c r="P234" s="44"/>
      <c r="Q234" s="44"/>
    </row>
    <row r="235" spans="1:39" x14ac:dyDescent="0.2">
      <c r="A235" s="44"/>
      <c r="B235" s="71"/>
      <c r="C235" s="57"/>
      <c r="D235" s="71"/>
      <c r="E235" s="71"/>
      <c r="I235" s="123"/>
      <c r="J235" s="44"/>
      <c r="K235" s="44"/>
      <c r="L235" s="44"/>
      <c r="M235" s="44"/>
      <c r="N235" s="44"/>
      <c r="O235" s="44"/>
      <c r="P235" s="44"/>
      <c r="Q235" s="44"/>
    </row>
    <row r="236" spans="1:39" x14ac:dyDescent="0.2">
      <c r="A236" s="44"/>
      <c r="B236" s="71"/>
      <c r="C236" s="57"/>
      <c r="D236" s="71"/>
      <c r="E236" s="71"/>
      <c r="I236" s="123"/>
      <c r="J236" s="44"/>
      <c r="K236" s="44"/>
      <c r="L236" s="44"/>
      <c r="M236" s="44"/>
      <c r="N236" s="44"/>
      <c r="O236" s="44"/>
      <c r="P236" s="44"/>
      <c r="Q236" s="44"/>
    </row>
    <row r="237" spans="1:39" x14ac:dyDescent="0.2">
      <c r="A237" s="44"/>
      <c r="B237" s="71"/>
      <c r="C237" s="57"/>
      <c r="D237" s="71"/>
      <c r="E237" s="71"/>
      <c r="I237" s="123"/>
      <c r="J237" s="44"/>
      <c r="K237" s="44"/>
      <c r="L237" s="44"/>
      <c r="M237" s="44"/>
      <c r="N237" s="44"/>
      <c r="O237" s="44"/>
      <c r="P237" s="44"/>
      <c r="Q237" s="44"/>
    </row>
    <row r="238" spans="1:39" x14ac:dyDescent="0.2">
      <c r="A238" s="44"/>
      <c r="B238" s="71"/>
      <c r="C238" s="57"/>
      <c r="D238" s="71"/>
      <c r="E238" s="71"/>
      <c r="I238" s="123"/>
      <c r="J238" s="44"/>
      <c r="K238" s="44"/>
      <c r="L238" s="44"/>
      <c r="M238" s="44"/>
      <c r="N238" s="44"/>
      <c r="O238" s="44"/>
      <c r="P238" s="44"/>
      <c r="Q238" s="44"/>
    </row>
    <row r="239" spans="1:39" x14ac:dyDescent="0.2">
      <c r="A239" s="44"/>
      <c r="B239" s="71"/>
      <c r="C239" s="57"/>
      <c r="D239" s="71"/>
      <c r="E239" s="71"/>
      <c r="I239" s="123"/>
      <c r="J239" s="44"/>
      <c r="K239" s="44"/>
      <c r="L239" s="44"/>
      <c r="M239" s="44"/>
      <c r="N239" s="44"/>
      <c r="O239" s="44"/>
      <c r="P239" s="44"/>
      <c r="Q239" s="44"/>
    </row>
    <row r="240" spans="1:39" x14ac:dyDescent="0.2">
      <c r="A240" s="44"/>
      <c r="B240" s="71"/>
      <c r="C240" s="57"/>
      <c r="D240" s="71"/>
      <c r="E240" s="71"/>
      <c r="I240" s="123"/>
      <c r="J240" s="44"/>
      <c r="K240" s="44"/>
      <c r="L240" s="44"/>
      <c r="M240" s="44"/>
      <c r="N240" s="44"/>
      <c r="O240" s="44"/>
      <c r="P240" s="44"/>
      <c r="Q240" s="44"/>
    </row>
    <row r="241" spans="1:17" x14ac:dyDescent="0.2">
      <c r="A241" s="44"/>
      <c r="B241" s="71"/>
      <c r="C241" s="57"/>
      <c r="D241" s="71"/>
      <c r="E241" s="71"/>
      <c r="I241" s="123"/>
      <c r="J241" s="44"/>
      <c r="K241" s="44"/>
      <c r="L241" s="44"/>
      <c r="M241" s="44"/>
      <c r="N241" s="44"/>
      <c r="O241" s="44"/>
      <c r="P241" s="44"/>
      <c r="Q241" s="44"/>
    </row>
    <row r="242" spans="1:17" x14ac:dyDescent="0.2">
      <c r="A242" s="44"/>
      <c r="B242" s="71"/>
      <c r="C242" s="57"/>
      <c r="D242" s="71"/>
      <c r="E242" s="71"/>
      <c r="I242" s="123"/>
      <c r="J242" s="44"/>
      <c r="K242" s="44"/>
      <c r="L242" s="44"/>
      <c r="M242" s="44"/>
      <c r="N242" s="44"/>
      <c r="O242" s="44"/>
      <c r="P242" s="44"/>
      <c r="Q242" s="44"/>
    </row>
    <row r="243" spans="1:17" x14ac:dyDescent="0.2">
      <c r="A243" s="44"/>
      <c r="B243" s="71"/>
      <c r="C243" s="57"/>
      <c r="D243" s="71"/>
      <c r="E243" s="71"/>
      <c r="I243" s="123"/>
      <c r="J243" s="44"/>
      <c r="K243" s="44"/>
      <c r="L243" s="44"/>
      <c r="M243" s="44"/>
      <c r="N243" s="44"/>
      <c r="O243" s="44"/>
      <c r="P243" s="44"/>
      <c r="Q243" s="44"/>
    </row>
    <row r="244" spans="1:17" x14ac:dyDescent="0.2">
      <c r="A244" s="44"/>
      <c r="B244" s="71"/>
      <c r="C244" s="57"/>
      <c r="D244" s="71"/>
      <c r="E244" s="71"/>
      <c r="I244" s="123"/>
      <c r="J244" s="44"/>
      <c r="K244" s="44"/>
      <c r="L244" s="44"/>
      <c r="M244" s="44"/>
      <c r="N244" s="44"/>
      <c r="O244" s="44"/>
      <c r="P244" s="44"/>
      <c r="Q244" s="44"/>
    </row>
    <row r="245" spans="1:17" x14ac:dyDescent="0.2">
      <c r="A245" s="44"/>
      <c r="B245" s="71"/>
      <c r="C245" s="57"/>
      <c r="D245" s="71"/>
      <c r="E245" s="71"/>
      <c r="I245" s="123"/>
      <c r="J245" s="44"/>
      <c r="K245" s="44"/>
      <c r="L245" s="44"/>
      <c r="M245" s="44"/>
      <c r="N245" s="44"/>
      <c r="O245" s="44"/>
      <c r="P245" s="44"/>
      <c r="Q245" s="44"/>
    </row>
    <row r="246" spans="1:17" x14ac:dyDescent="0.2">
      <c r="A246" s="44"/>
      <c r="B246" s="71"/>
      <c r="C246" s="57"/>
      <c r="D246" s="71"/>
      <c r="E246" s="71"/>
      <c r="I246" s="123"/>
      <c r="J246" s="44"/>
      <c r="K246" s="44"/>
      <c r="L246" s="44"/>
      <c r="M246" s="44"/>
      <c r="N246" s="44"/>
      <c r="O246" s="44"/>
      <c r="P246" s="44"/>
      <c r="Q246" s="44"/>
    </row>
    <row r="247" spans="1:17" x14ac:dyDescent="0.2">
      <c r="A247" s="44"/>
      <c r="B247" s="71"/>
      <c r="C247" s="57"/>
      <c r="D247" s="71"/>
      <c r="E247" s="71"/>
      <c r="I247" s="123"/>
      <c r="J247" s="44"/>
      <c r="K247" s="44"/>
      <c r="L247" s="44"/>
      <c r="M247" s="44"/>
      <c r="N247" s="44"/>
      <c r="O247" s="44"/>
      <c r="P247" s="44"/>
      <c r="Q247" s="44"/>
    </row>
    <row r="248" spans="1:17" x14ac:dyDescent="0.2">
      <c r="A248" s="44"/>
      <c r="B248" s="71"/>
      <c r="C248" s="57"/>
      <c r="D248" s="71"/>
      <c r="E248" s="71"/>
      <c r="I248" s="123"/>
      <c r="J248" s="44"/>
      <c r="K248" s="44"/>
      <c r="L248" s="44"/>
      <c r="M248" s="44"/>
      <c r="N248" s="44"/>
      <c r="O248" s="44"/>
      <c r="P248" s="44"/>
      <c r="Q248" s="44"/>
    </row>
    <row r="249" spans="1:17" x14ac:dyDescent="0.2">
      <c r="A249" s="44"/>
      <c r="B249" s="71"/>
      <c r="C249" s="57"/>
      <c r="D249" s="71"/>
      <c r="E249" s="71"/>
      <c r="I249" s="123"/>
      <c r="J249" s="44"/>
      <c r="K249" s="44"/>
      <c r="L249" s="44"/>
      <c r="M249" s="44"/>
      <c r="N249" s="44"/>
      <c r="O249" s="44"/>
      <c r="P249" s="44"/>
      <c r="Q249" s="44"/>
    </row>
    <row r="250" spans="1:17" x14ac:dyDescent="0.2">
      <c r="A250" s="44"/>
      <c r="B250" s="71"/>
      <c r="C250" s="57"/>
      <c r="D250" s="71"/>
      <c r="E250" s="71"/>
      <c r="I250" s="123"/>
      <c r="J250" s="44"/>
      <c r="K250" s="44"/>
      <c r="L250" s="44"/>
      <c r="M250" s="44"/>
      <c r="N250" s="44"/>
      <c r="O250" s="44"/>
      <c r="P250" s="44"/>
      <c r="Q250" s="44"/>
    </row>
    <row r="251" spans="1:17" x14ac:dyDescent="0.2">
      <c r="A251" s="44"/>
      <c r="B251" s="71"/>
      <c r="C251" s="57"/>
      <c r="D251" s="71"/>
      <c r="E251" s="71"/>
      <c r="I251" s="123"/>
      <c r="J251" s="44"/>
      <c r="K251" s="44"/>
      <c r="L251" s="44"/>
      <c r="M251" s="44"/>
      <c r="N251" s="44"/>
      <c r="O251" s="44"/>
      <c r="P251" s="44"/>
      <c r="Q251" s="44"/>
    </row>
    <row r="252" spans="1:17" x14ac:dyDescent="0.2">
      <c r="A252" s="44"/>
      <c r="B252" s="71"/>
      <c r="C252" s="57"/>
      <c r="D252" s="71"/>
      <c r="E252" s="71"/>
      <c r="I252" s="123"/>
      <c r="J252" s="44"/>
      <c r="K252" s="44"/>
      <c r="L252" s="44"/>
      <c r="M252" s="44"/>
      <c r="N252" s="44"/>
      <c r="O252" s="44"/>
      <c r="P252" s="44"/>
      <c r="Q252" s="44"/>
    </row>
    <row r="253" spans="1:17" x14ac:dyDescent="0.2">
      <c r="A253" s="44"/>
      <c r="B253" s="71"/>
      <c r="C253" s="57"/>
      <c r="D253" s="71"/>
      <c r="E253" s="71"/>
      <c r="I253" s="123"/>
      <c r="J253" s="44"/>
      <c r="K253" s="44"/>
      <c r="L253" s="44"/>
      <c r="M253" s="44"/>
      <c r="N253" s="44"/>
      <c r="O253" s="44"/>
      <c r="P253" s="44"/>
      <c r="Q253" s="44"/>
    </row>
    <row r="254" spans="1:17" x14ac:dyDescent="0.2">
      <c r="A254" s="44"/>
      <c r="B254" s="71"/>
      <c r="C254" s="57"/>
      <c r="D254" s="71"/>
      <c r="E254" s="71"/>
      <c r="I254" s="123"/>
      <c r="J254" s="44"/>
      <c r="K254" s="44"/>
      <c r="L254" s="44"/>
      <c r="M254" s="44"/>
      <c r="N254" s="44"/>
      <c r="O254" s="44"/>
      <c r="P254" s="44"/>
      <c r="Q254" s="44"/>
    </row>
    <row r="255" spans="1:17" x14ac:dyDescent="0.2">
      <c r="A255" s="44"/>
      <c r="B255" s="71"/>
      <c r="C255" s="57"/>
      <c r="D255" s="71"/>
      <c r="E255" s="71"/>
      <c r="I255" s="123"/>
      <c r="J255" s="44"/>
      <c r="K255" s="44"/>
      <c r="L255" s="44"/>
      <c r="M255" s="44"/>
      <c r="N255" s="44"/>
      <c r="O255" s="44"/>
      <c r="P255" s="44"/>
      <c r="Q255" s="44"/>
    </row>
    <row r="256" spans="1:17" x14ac:dyDescent="0.2">
      <c r="A256" s="44"/>
      <c r="B256" s="71"/>
      <c r="C256" s="57"/>
      <c r="D256" s="71"/>
      <c r="E256" s="71"/>
      <c r="J256" s="44"/>
      <c r="K256" s="44"/>
      <c r="L256" s="44"/>
      <c r="M256" s="44"/>
      <c r="N256" s="44"/>
      <c r="O256" s="44"/>
      <c r="P256" s="44"/>
      <c r="Q256" s="44"/>
    </row>
    <row r="257" spans="1:17" x14ac:dyDescent="0.2">
      <c r="A257" s="44"/>
      <c r="B257" s="71"/>
      <c r="C257" s="57"/>
      <c r="D257" s="71"/>
      <c r="E257" s="71"/>
      <c r="J257" s="44"/>
      <c r="K257" s="44"/>
      <c r="L257" s="44"/>
      <c r="M257" s="44"/>
      <c r="N257" s="44"/>
      <c r="O257" s="44"/>
      <c r="P257" s="44"/>
      <c r="Q257" s="44"/>
    </row>
    <row r="258" spans="1:17" x14ac:dyDescent="0.2">
      <c r="A258" s="44"/>
      <c r="B258" s="71"/>
      <c r="C258" s="57"/>
      <c r="D258" s="71"/>
      <c r="E258" s="71"/>
      <c r="J258" s="44"/>
      <c r="K258" s="44"/>
      <c r="L258" s="44"/>
      <c r="M258" s="44"/>
      <c r="N258" s="44"/>
      <c r="O258" s="44"/>
      <c r="P258" s="44"/>
      <c r="Q258" s="44"/>
    </row>
    <row r="259" spans="1:17" x14ac:dyDescent="0.2">
      <c r="A259" s="44"/>
      <c r="B259" s="71"/>
      <c r="C259" s="57"/>
      <c r="D259" s="71"/>
      <c r="E259" s="71"/>
      <c r="J259" s="44"/>
      <c r="K259" s="44"/>
      <c r="L259" s="44"/>
      <c r="M259" s="44"/>
      <c r="N259" s="44"/>
      <c r="O259" s="44"/>
      <c r="P259" s="44"/>
      <c r="Q259" s="44"/>
    </row>
    <row r="260" spans="1:17" x14ac:dyDescent="0.2">
      <c r="A260" s="44"/>
      <c r="B260" s="71"/>
      <c r="C260" s="57"/>
      <c r="D260" s="71"/>
      <c r="E260" s="71"/>
      <c r="J260" s="44"/>
      <c r="K260" s="44"/>
      <c r="L260" s="44"/>
      <c r="M260" s="44"/>
      <c r="N260" s="44"/>
      <c r="O260" s="44"/>
      <c r="P260" s="44"/>
      <c r="Q260" s="44"/>
    </row>
    <row r="261" spans="1:17" x14ac:dyDescent="0.2">
      <c r="A261" s="44"/>
      <c r="B261" s="71"/>
      <c r="C261" s="57"/>
      <c r="D261" s="71"/>
      <c r="E261" s="71"/>
      <c r="J261" s="44"/>
      <c r="K261" s="44"/>
      <c r="L261" s="44"/>
      <c r="M261" s="44"/>
      <c r="N261" s="44"/>
      <c r="O261" s="44"/>
      <c r="P261" s="44"/>
      <c r="Q261" s="44"/>
    </row>
    <row r="262" spans="1:17" x14ac:dyDescent="0.2">
      <c r="A262" s="44"/>
      <c r="B262" s="71"/>
      <c r="C262" s="57"/>
      <c r="D262" s="71"/>
      <c r="E262" s="71"/>
      <c r="J262" s="44"/>
      <c r="K262" s="44"/>
      <c r="L262" s="44"/>
      <c r="M262" s="44"/>
      <c r="N262" s="44"/>
      <c r="O262" s="44"/>
      <c r="P262" s="44"/>
      <c r="Q262" s="44"/>
    </row>
    <row r="263" spans="1:17" x14ac:dyDescent="0.2">
      <c r="A263" s="44"/>
      <c r="B263" s="71"/>
      <c r="C263" s="57"/>
      <c r="D263" s="71"/>
      <c r="E263" s="71"/>
      <c r="J263" s="44"/>
      <c r="K263" s="44"/>
      <c r="L263" s="44"/>
      <c r="M263" s="44"/>
      <c r="N263" s="44"/>
      <c r="O263" s="44"/>
      <c r="P263" s="44"/>
      <c r="Q263" s="44"/>
    </row>
    <row r="264" spans="1:17" x14ac:dyDescent="0.2">
      <c r="A264" s="44"/>
      <c r="B264" s="71"/>
      <c r="C264" s="57"/>
      <c r="D264" s="71"/>
      <c r="E264" s="71"/>
      <c r="J264" s="44"/>
      <c r="K264" s="44"/>
      <c r="L264" s="44"/>
      <c r="M264" s="44"/>
      <c r="N264" s="44"/>
      <c r="O264" s="44"/>
      <c r="P264" s="44"/>
      <c r="Q264" s="44"/>
    </row>
    <row r="265" spans="1:17" x14ac:dyDescent="0.2">
      <c r="A265" s="44"/>
      <c r="B265" s="71"/>
      <c r="C265" s="57"/>
      <c r="D265" s="71"/>
      <c r="E265" s="71"/>
      <c r="J265" s="44"/>
      <c r="K265" s="44"/>
      <c r="L265" s="44"/>
      <c r="M265" s="44"/>
      <c r="N265" s="44"/>
      <c r="O265" s="44"/>
      <c r="P265" s="44"/>
      <c r="Q265" s="44"/>
    </row>
    <row r="266" spans="1:17" x14ac:dyDescent="0.2">
      <c r="A266" s="44"/>
      <c r="B266" s="71"/>
      <c r="C266" s="57"/>
      <c r="D266" s="71"/>
      <c r="E266" s="71"/>
      <c r="J266" s="44"/>
      <c r="K266" s="44"/>
      <c r="L266" s="44"/>
      <c r="M266" s="44"/>
      <c r="N266" s="44"/>
      <c r="O266" s="44"/>
      <c r="P266" s="44"/>
      <c r="Q266" s="44"/>
    </row>
    <row r="267" spans="1:17" x14ac:dyDescent="0.2">
      <c r="A267" s="44"/>
      <c r="B267" s="71"/>
      <c r="C267" s="57"/>
      <c r="D267" s="71"/>
      <c r="E267" s="71"/>
      <c r="J267" s="44"/>
      <c r="K267" s="44"/>
      <c r="L267" s="44"/>
      <c r="M267" s="44"/>
      <c r="N267" s="44"/>
      <c r="O267" s="44"/>
      <c r="P267" s="44"/>
      <c r="Q267" s="44"/>
    </row>
    <row r="268" spans="1:17" x14ac:dyDescent="0.2">
      <c r="A268" s="44"/>
      <c r="B268" s="71"/>
      <c r="C268" s="57"/>
      <c r="D268" s="71"/>
      <c r="E268" s="71"/>
      <c r="J268" s="44"/>
      <c r="K268" s="44"/>
      <c r="L268" s="44"/>
      <c r="M268" s="44"/>
      <c r="N268" s="44"/>
      <c r="O268" s="44"/>
      <c r="P268" s="44"/>
      <c r="Q268" s="44"/>
    </row>
    <row r="269" spans="1:17" x14ac:dyDescent="0.2">
      <c r="A269" s="44"/>
      <c r="B269" s="71"/>
      <c r="C269" s="57"/>
      <c r="D269" s="71"/>
      <c r="E269" s="71"/>
      <c r="J269" s="44"/>
      <c r="K269" s="44"/>
      <c r="L269" s="44"/>
      <c r="M269" s="44"/>
      <c r="N269" s="44"/>
      <c r="O269" s="44"/>
      <c r="P269" s="44"/>
      <c r="Q269" s="44"/>
    </row>
    <row r="270" spans="1:17" x14ac:dyDescent="0.2">
      <c r="A270" s="44"/>
      <c r="B270" s="71"/>
      <c r="C270" s="57"/>
      <c r="D270" s="71"/>
      <c r="E270" s="71"/>
      <c r="J270" s="44"/>
      <c r="K270" s="44"/>
      <c r="L270" s="44"/>
      <c r="M270" s="44"/>
      <c r="N270" s="44"/>
      <c r="O270" s="44"/>
      <c r="P270" s="44"/>
      <c r="Q270" s="44"/>
    </row>
    <row r="271" spans="1:17" x14ac:dyDescent="0.2">
      <c r="A271" s="44"/>
      <c r="B271" s="71"/>
      <c r="C271" s="57"/>
      <c r="D271" s="71"/>
      <c r="E271" s="71"/>
      <c r="J271" s="44"/>
      <c r="K271" s="44"/>
      <c r="L271" s="44"/>
      <c r="M271" s="44"/>
      <c r="N271" s="44"/>
      <c r="O271" s="44"/>
      <c r="P271" s="44"/>
      <c r="Q271" s="44"/>
    </row>
    <row r="272" spans="1:17" x14ac:dyDescent="0.2">
      <c r="A272" s="44"/>
      <c r="B272" s="71"/>
      <c r="C272" s="57"/>
      <c r="D272" s="71"/>
      <c r="E272" s="71"/>
      <c r="J272" s="44"/>
      <c r="K272" s="44"/>
      <c r="L272" s="44"/>
      <c r="M272" s="44"/>
      <c r="N272" s="44"/>
      <c r="O272" s="44"/>
      <c r="P272" s="44"/>
      <c r="Q272" s="44"/>
    </row>
    <row r="273" spans="1:17" x14ac:dyDescent="0.2">
      <c r="A273" s="44"/>
      <c r="B273" s="71"/>
      <c r="C273" s="57"/>
      <c r="D273" s="71"/>
      <c r="E273" s="71"/>
      <c r="J273" s="44"/>
      <c r="K273" s="44"/>
      <c r="L273" s="44"/>
      <c r="M273" s="44"/>
      <c r="N273" s="44"/>
      <c r="O273" s="44"/>
      <c r="P273" s="44"/>
      <c r="Q273" s="44"/>
    </row>
    <row r="274" spans="1:17" x14ac:dyDescent="0.2">
      <c r="A274" s="44"/>
      <c r="B274" s="71"/>
      <c r="C274" s="57"/>
      <c r="D274" s="71"/>
      <c r="E274" s="71"/>
      <c r="J274" s="44"/>
      <c r="K274" s="44"/>
      <c r="L274" s="44"/>
      <c r="M274" s="44"/>
      <c r="N274" s="44"/>
      <c r="O274" s="44"/>
      <c r="P274" s="44"/>
      <c r="Q274" s="44"/>
    </row>
    <row r="275" spans="1:17" x14ac:dyDescent="0.2">
      <c r="A275" s="44"/>
      <c r="B275" s="71"/>
      <c r="C275" s="57"/>
      <c r="D275" s="71"/>
      <c r="E275" s="71"/>
      <c r="J275" s="44"/>
      <c r="K275" s="44"/>
      <c r="L275" s="44"/>
      <c r="M275" s="44"/>
      <c r="N275" s="44"/>
      <c r="O275" s="44"/>
      <c r="P275" s="44"/>
      <c r="Q275" s="44"/>
    </row>
    <row r="276" spans="1:17" x14ac:dyDescent="0.2">
      <c r="A276" s="44"/>
      <c r="B276" s="71"/>
      <c r="C276" s="57"/>
      <c r="D276" s="71"/>
      <c r="E276" s="71"/>
      <c r="J276" s="44"/>
      <c r="K276" s="44"/>
      <c r="L276" s="44"/>
      <c r="M276" s="44"/>
      <c r="N276" s="44"/>
      <c r="O276" s="44"/>
      <c r="P276" s="44"/>
      <c r="Q276" s="44"/>
    </row>
    <row r="277" spans="1:17" x14ac:dyDescent="0.2">
      <c r="A277" s="44"/>
      <c r="B277" s="71"/>
      <c r="C277" s="57"/>
      <c r="D277" s="71"/>
      <c r="E277" s="71"/>
      <c r="J277" s="44"/>
      <c r="K277" s="44"/>
      <c r="L277" s="44"/>
      <c r="M277" s="44"/>
      <c r="N277" s="44"/>
      <c r="O277" s="44"/>
      <c r="P277" s="44"/>
      <c r="Q277" s="44"/>
    </row>
    <row r="278" spans="1:17" x14ac:dyDescent="0.2">
      <c r="A278" s="44"/>
      <c r="B278" s="71"/>
      <c r="C278" s="57"/>
      <c r="D278" s="71"/>
      <c r="E278" s="71"/>
      <c r="J278" s="44"/>
      <c r="K278" s="44"/>
      <c r="L278" s="44"/>
      <c r="M278" s="44"/>
      <c r="N278" s="44"/>
      <c r="O278" s="44"/>
      <c r="P278" s="44"/>
      <c r="Q278" s="44"/>
    </row>
    <row r="279" spans="1:17" x14ac:dyDescent="0.2">
      <c r="A279" s="44"/>
      <c r="B279" s="71"/>
      <c r="C279" s="57"/>
      <c r="D279" s="71"/>
      <c r="E279" s="71"/>
      <c r="J279" s="44"/>
      <c r="K279" s="44"/>
      <c r="L279" s="44"/>
      <c r="M279" s="44"/>
      <c r="N279" s="44"/>
      <c r="O279" s="44"/>
      <c r="P279" s="44"/>
      <c r="Q279" s="44"/>
    </row>
    <row r="280" spans="1:17" x14ac:dyDescent="0.2">
      <c r="A280" s="44"/>
      <c r="B280" s="71"/>
      <c r="C280" s="57"/>
      <c r="D280" s="71"/>
      <c r="E280" s="71"/>
      <c r="J280" s="44"/>
      <c r="K280" s="44"/>
      <c r="L280" s="44"/>
      <c r="M280" s="44"/>
      <c r="N280" s="44"/>
      <c r="O280" s="44"/>
      <c r="P280" s="44"/>
      <c r="Q280" s="44"/>
    </row>
    <row r="281" spans="1:17" x14ac:dyDescent="0.2">
      <c r="A281" s="44"/>
      <c r="B281" s="71"/>
      <c r="C281" s="57"/>
      <c r="D281" s="71"/>
      <c r="E281" s="71"/>
      <c r="J281" s="44"/>
      <c r="K281" s="44"/>
      <c r="L281" s="44"/>
      <c r="M281" s="44"/>
      <c r="N281" s="44"/>
      <c r="O281" s="44"/>
      <c r="P281" s="44"/>
      <c r="Q281" s="44"/>
    </row>
    <row r="282" spans="1:17" x14ac:dyDescent="0.2">
      <c r="A282" s="44"/>
      <c r="B282" s="71"/>
      <c r="C282" s="57"/>
      <c r="D282" s="71"/>
      <c r="E282" s="71"/>
      <c r="J282" s="44"/>
      <c r="K282" s="44"/>
      <c r="L282" s="44"/>
      <c r="M282" s="44"/>
      <c r="N282" s="44"/>
      <c r="O282" s="44"/>
      <c r="P282" s="44"/>
      <c r="Q282" s="44"/>
    </row>
    <row r="283" spans="1:17" x14ac:dyDescent="0.2">
      <c r="A283" s="44"/>
      <c r="B283" s="71"/>
      <c r="C283" s="57"/>
      <c r="D283" s="71"/>
      <c r="E283" s="71"/>
      <c r="J283" s="44"/>
      <c r="K283" s="44"/>
      <c r="L283" s="44"/>
      <c r="M283" s="44"/>
      <c r="N283" s="44"/>
      <c r="O283" s="44"/>
      <c r="P283" s="44"/>
      <c r="Q283" s="44"/>
    </row>
    <row r="284" spans="1:17" x14ac:dyDescent="0.2">
      <c r="A284" s="44"/>
      <c r="B284" s="71"/>
      <c r="C284" s="57"/>
      <c r="D284" s="71"/>
      <c r="E284" s="71"/>
      <c r="J284" s="44"/>
      <c r="K284" s="44"/>
      <c r="L284" s="44"/>
      <c r="M284" s="44"/>
      <c r="N284" s="44"/>
      <c r="O284" s="44"/>
      <c r="P284" s="44"/>
      <c r="Q284" s="44"/>
    </row>
    <row r="285" spans="1:17" x14ac:dyDescent="0.2">
      <c r="A285" s="44"/>
      <c r="B285" s="71"/>
      <c r="C285" s="57"/>
      <c r="D285" s="71"/>
      <c r="E285" s="71"/>
      <c r="J285" s="44"/>
      <c r="K285" s="44"/>
      <c r="L285" s="44"/>
      <c r="M285" s="44"/>
      <c r="N285" s="44"/>
      <c r="O285" s="44"/>
      <c r="P285" s="44"/>
      <c r="Q285" s="44"/>
    </row>
    <row r="286" spans="1:17" x14ac:dyDescent="0.2">
      <c r="A286" s="44"/>
      <c r="B286" s="71"/>
      <c r="C286" s="57"/>
      <c r="D286" s="71"/>
      <c r="E286" s="71"/>
      <c r="J286" s="44"/>
      <c r="K286" s="44"/>
      <c r="L286" s="44"/>
      <c r="M286" s="44"/>
      <c r="N286" s="44"/>
      <c r="O286" s="44"/>
      <c r="P286" s="44"/>
      <c r="Q286" s="44"/>
    </row>
    <row r="287" spans="1:17" x14ac:dyDescent="0.2">
      <c r="A287" s="44"/>
      <c r="B287" s="71"/>
      <c r="C287" s="57"/>
      <c r="D287" s="71"/>
      <c r="E287" s="71"/>
      <c r="J287" s="44"/>
      <c r="K287" s="44"/>
      <c r="L287" s="44"/>
      <c r="M287" s="44"/>
      <c r="N287" s="44"/>
      <c r="O287" s="44"/>
      <c r="P287" s="44"/>
      <c r="Q287" s="44"/>
    </row>
    <row r="288" spans="1:17" x14ac:dyDescent="0.2">
      <c r="A288" s="44"/>
      <c r="B288" s="71"/>
      <c r="C288" s="57"/>
      <c r="D288" s="71"/>
      <c r="E288" s="71"/>
      <c r="J288" s="44"/>
      <c r="K288" s="44"/>
      <c r="L288" s="44"/>
      <c r="M288" s="44"/>
      <c r="N288" s="44"/>
      <c r="O288" s="44"/>
      <c r="P288" s="44"/>
      <c r="Q288" s="44"/>
    </row>
    <row r="289" spans="1:17" x14ac:dyDescent="0.2">
      <c r="A289" s="44"/>
      <c r="B289" s="71"/>
      <c r="C289" s="57"/>
      <c r="D289" s="71"/>
      <c r="E289" s="71"/>
      <c r="J289" s="44"/>
      <c r="K289" s="44"/>
      <c r="L289" s="44"/>
      <c r="M289" s="44"/>
      <c r="N289" s="44"/>
      <c r="O289" s="44"/>
      <c r="P289" s="44"/>
      <c r="Q289" s="44"/>
    </row>
    <row r="290" spans="1:17" x14ac:dyDescent="0.2">
      <c r="A290" s="44"/>
      <c r="B290" s="71"/>
      <c r="C290" s="57"/>
      <c r="D290" s="71"/>
      <c r="E290" s="71"/>
      <c r="J290" s="44"/>
      <c r="K290" s="44"/>
      <c r="L290" s="44"/>
      <c r="M290" s="44"/>
      <c r="N290" s="44"/>
      <c r="O290" s="44"/>
      <c r="P290" s="44"/>
      <c r="Q290" s="44"/>
    </row>
    <row r="291" spans="1:17" x14ac:dyDescent="0.2">
      <c r="A291" s="44"/>
      <c r="B291" s="71"/>
      <c r="C291" s="57"/>
      <c r="D291" s="71"/>
      <c r="E291" s="71"/>
      <c r="J291" s="44"/>
      <c r="K291" s="44"/>
      <c r="L291" s="44"/>
      <c r="M291" s="44"/>
      <c r="N291" s="44"/>
      <c r="O291" s="44"/>
      <c r="P291" s="44"/>
      <c r="Q291" s="44"/>
    </row>
    <row r="292" spans="1:17" x14ac:dyDescent="0.2">
      <c r="A292" s="44"/>
      <c r="B292" s="71"/>
      <c r="C292" s="57"/>
      <c r="D292" s="71"/>
      <c r="E292" s="71"/>
      <c r="J292" s="44"/>
      <c r="K292" s="44"/>
      <c r="L292" s="44"/>
      <c r="M292" s="44"/>
      <c r="N292" s="44"/>
      <c r="O292" s="44"/>
      <c r="P292" s="44"/>
      <c r="Q292" s="44"/>
    </row>
    <row r="293" spans="1:17" x14ac:dyDescent="0.2">
      <c r="A293" s="44"/>
      <c r="B293" s="71"/>
      <c r="C293" s="57"/>
      <c r="D293" s="71"/>
      <c r="E293" s="71"/>
      <c r="J293" s="44"/>
      <c r="K293" s="44"/>
      <c r="L293" s="44"/>
      <c r="M293" s="44"/>
      <c r="N293" s="44"/>
      <c r="O293" s="44"/>
      <c r="P293" s="44"/>
      <c r="Q293" s="44"/>
    </row>
    <row r="294" spans="1:17" x14ac:dyDescent="0.2">
      <c r="A294" s="44"/>
      <c r="B294" s="71"/>
      <c r="C294" s="57"/>
      <c r="D294" s="71"/>
      <c r="E294" s="71"/>
      <c r="J294" s="44"/>
      <c r="K294" s="44"/>
      <c r="L294" s="44"/>
      <c r="M294" s="44"/>
      <c r="N294" s="44"/>
      <c r="O294" s="44"/>
      <c r="P294" s="44"/>
      <c r="Q294" s="44"/>
    </row>
    <row r="295" spans="1:17" x14ac:dyDescent="0.2">
      <c r="A295" s="44"/>
      <c r="B295" s="71"/>
      <c r="C295" s="57"/>
      <c r="D295" s="71"/>
      <c r="E295" s="71"/>
      <c r="J295" s="44"/>
      <c r="K295" s="44"/>
      <c r="L295" s="44"/>
      <c r="M295" s="44"/>
      <c r="N295" s="44"/>
      <c r="O295" s="44"/>
      <c r="P295" s="44"/>
      <c r="Q295" s="44"/>
    </row>
    <row r="296" spans="1:17" x14ac:dyDescent="0.2">
      <c r="A296" s="44"/>
      <c r="B296" s="71"/>
      <c r="C296" s="57"/>
      <c r="D296" s="71"/>
      <c r="E296" s="71"/>
      <c r="J296" s="44"/>
      <c r="K296" s="44"/>
      <c r="L296" s="44"/>
      <c r="M296" s="44"/>
      <c r="N296" s="44"/>
      <c r="O296" s="44"/>
      <c r="P296" s="44"/>
      <c r="Q296" s="44"/>
    </row>
    <row r="297" spans="1:17" x14ac:dyDescent="0.2">
      <c r="A297" s="44"/>
      <c r="B297" s="71"/>
      <c r="C297" s="57"/>
      <c r="D297" s="71"/>
      <c r="E297" s="71"/>
      <c r="J297" s="44"/>
      <c r="K297" s="44"/>
      <c r="L297" s="44"/>
      <c r="M297" s="44"/>
      <c r="N297" s="44"/>
      <c r="O297" s="44"/>
      <c r="P297" s="44"/>
      <c r="Q297" s="44"/>
    </row>
    <row r="298" spans="1:17" x14ac:dyDescent="0.2">
      <c r="A298" s="44"/>
      <c r="B298" s="71"/>
      <c r="C298" s="57"/>
      <c r="D298" s="71"/>
      <c r="E298" s="71"/>
      <c r="J298" s="44"/>
      <c r="K298" s="44"/>
      <c r="L298" s="44"/>
      <c r="M298" s="44"/>
      <c r="N298" s="44"/>
      <c r="O298" s="44"/>
      <c r="P298" s="44"/>
      <c r="Q298" s="44"/>
    </row>
    <row r="299" spans="1:17" x14ac:dyDescent="0.2">
      <c r="A299" s="44"/>
      <c r="B299" s="71"/>
      <c r="C299" s="57"/>
      <c r="D299" s="71"/>
      <c r="E299" s="71"/>
      <c r="J299" s="44"/>
      <c r="K299" s="44"/>
      <c r="L299" s="44"/>
      <c r="M299" s="44"/>
      <c r="N299" s="44"/>
      <c r="O299" s="44"/>
      <c r="P299" s="44"/>
      <c r="Q299" s="44"/>
    </row>
    <row r="300" spans="1:17" x14ac:dyDescent="0.2">
      <c r="A300" s="44"/>
      <c r="B300" s="71"/>
      <c r="C300" s="57"/>
      <c r="D300" s="71"/>
      <c r="E300" s="71"/>
      <c r="J300" s="44"/>
      <c r="K300" s="44"/>
      <c r="L300" s="44"/>
      <c r="M300" s="44"/>
      <c r="N300" s="44"/>
      <c r="O300" s="44"/>
      <c r="P300" s="44"/>
      <c r="Q300" s="44"/>
    </row>
    <row r="301" spans="1:17" x14ac:dyDescent="0.2">
      <c r="A301" s="44"/>
      <c r="B301" s="71"/>
      <c r="C301" s="57"/>
      <c r="D301" s="71"/>
      <c r="E301" s="71"/>
      <c r="J301" s="44"/>
      <c r="K301" s="44"/>
      <c r="L301" s="44"/>
      <c r="M301" s="44"/>
      <c r="N301" s="44"/>
      <c r="O301" s="44"/>
      <c r="P301" s="44"/>
      <c r="Q301" s="44"/>
    </row>
    <row r="302" spans="1:17" x14ac:dyDescent="0.2">
      <c r="A302" s="44"/>
      <c r="B302" s="71"/>
      <c r="C302" s="57"/>
      <c r="D302" s="71"/>
      <c r="E302" s="71"/>
      <c r="J302" s="44"/>
      <c r="K302" s="44"/>
      <c r="L302" s="44"/>
      <c r="M302" s="44"/>
      <c r="N302" s="44"/>
      <c r="O302" s="44"/>
      <c r="P302" s="44"/>
      <c r="Q302" s="44"/>
    </row>
    <row r="303" spans="1:17" x14ac:dyDescent="0.2">
      <c r="A303" s="44"/>
      <c r="B303" s="71"/>
      <c r="C303" s="57"/>
      <c r="D303" s="71"/>
      <c r="E303" s="71"/>
      <c r="J303" s="44"/>
      <c r="K303" s="44"/>
      <c r="L303" s="44"/>
      <c r="M303" s="44"/>
      <c r="N303" s="44"/>
      <c r="O303" s="44"/>
      <c r="P303" s="44"/>
      <c r="Q303" s="44"/>
    </row>
    <row r="304" spans="1:17" x14ac:dyDescent="0.2">
      <c r="A304" s="44"/>
      <c r="B304" s="71"/>
      <c r="C304" s="57"/>
      <c r="D304" s="71"/>
      <c r="E304" s="71"/>
      <c r="J304" s="44"/>
      <c r="K304" s="44"/>
      <c r="L304" s="44"/>
      <c r="M304" s="44"/>
      <c r="N304" s="44"/>
      <c r="O304" s="44"/>
      <c r="P304" s="44"/>
      <c r="Q304" s="44"/>
    </row>
    <row r="305" spans="1:17" x14ac:dyDescent="0.2">
      <c r="A305" s="44"/>
      <c r="B305" s="71"/>
      <c r="C305" s="57"/>
      <c r="D305" s="71"/>
      <c r="E305" s="71"/>
      <c r="J305" s="44"/>
      <c r="K305" s="44"/>
      <c r="L305" s="44"/>
      <c r="M305" s="44"/>
      <c r="N305" s="44"/>
      <c r="O305" s="44"/>
      <c r="P305" s="44"/>
      <c r="Q305" s="44"/>
    </row>
    <row r="306" spans="1:17" x14ac:dyDescent="0.2">
      <c r="A306" s="44"/>
      <c r="B306" s="71"/>
      <c r="C306" s="57"/>
      <c r="D306" s="71"/>
      <c r="E306" s="71"/>
      <c r="J306" s="44"/>
      <c r="K306" s="44"/>
      <c r="L306" s="44"/>
      <c r="M306" s="44"/>
      <c r="N306" s="44"/>
      <c r="O306" s="44"/>
      <c r="P306" s="44"/>
      <c r="Q306" s="44"/>
    </row>
    <row r="307" spans="1:17" x14ac:dyDescent="0.2">
      <c r="A307" s="44"/>
      <c r="B307" s="71"/>
      <c r="C307" s="57"/>
      <c r="D307" s="71"/>
      <c r="E307" s="71"/>
      <c r="J307" s="44"/>
      <c r="K307" s="44"/>
      <c r="L307" s="44"/>
      <c r="M307" s="44"/>
      <c r="N307" s="44"/>
      <c r="O307" s="44"/>
      <c r="P307" s="44"/>
      <c r="Q307" s="44"/>
    </row>
    <row r="308" spans="1:17" x14ac:dyDescent="0.2">
      <c r="A308" s="44"/>
      <c r="B308" s="71"/>
      <c r="C308" s="57"/>
      <c r="D308" s="71"/>
      <c r="E308" s="71"/>
      <c r="J308" s="44"/>
      <c r="K308" s="44"/>
      <c r="L308" s="44"/>
      <c r="M308" s="44"/>
      <c r="N308" s="44"/>
      <c r="O308" s="44"/>
      <c r="P308" s="44"/>
      <c r="Q308" s="44"/>
    </row>
    <row r="309" spans="1:17" x14ac:dyDescent="0.2">
      <c r="A309" s="44"/>
      <c r="B309" s="71"/>
      <c r="C309" s="57"/>
      <c r="D309" s="71"/>
      <c r="E309" s="71"/>
      <c r="J309" s="44"/>
      <c r="K309" s="44"/>
      <c r="L309" s="44"/>
      <c r="M309" s="44"/>
      <c r="N309" s="44"/>
      <c r="O309" s="44"/>
      <c r="P309" s="44"/>
      <c r="Q309" s="44"/>
    </row>
    <row r="310" spans="1:17" x14ac:dyDescent="0.2">
      <c r="A310" s="44"/>
      <c r="B310" s="71"/>
      <c r="C310" s="57"/>
      <c r="D310" s="71"/>
      <c r="E310" s="71"/>
      <c r="J310" s="44"/>
      <c r="K310" s="44"/>
      <c r="L310" s="44"/>
      <c r="M310" s="44"/>
      <c r="N310" s="44"/>
      <c r="O310" s="44"/>
      <c r="P310" s="44"/>
      <c r="Q310" s="44"/>
    </row>
    <row r="311" spans="1:17" x14ac:dyDescent="0.2">
      <c r="A311" s="44"/>
      <c r="B311" s="71"/>
      <c r="C311" s="57"/>
      <c r="D311" s="71"/>
      <c r="E311" s="71"/>
      <c r="J311" s="44"/>
      <c r="K311" s="44"/>
      <c r="L311" s="44"/>
      <c r="M311" s="44"/>
      <c r="N311" s="44"/>
      <c r="O311" s="44"/>
      <c r="P311" s="44"/>
      <c r="Q311" s="44"/>
    </row>
    <row r="312" spans="1:17" x14ac:dyDescent="0.2">
      <c r="A312" s="44"/>
      <c r="B312" s="71"/>
      <c r="C312" s="57"/>
      <c r="D312" s="71"/>
      <c r="E312" s="71"/>
      <c r="F312" s="71"/>
      <c r="G312" s="77"/>
      <c r="H312" s="80"/>
      <c r="I312" s="126"/>
      <c r="J312" s="44"/>
      <c r="K312" s="44"/>
      <c r="L312" s="44"/>
      <c r="M312" s="44"/>
      <c r="N312" s="44"/>
      <c r="O312" s="44"/>
      <c r="P312" s="44"/>
      <c r="Q312" s="44"/>
    </row>
    <row r="313" spans="1:17" x14ac:dyDescent="0.2">
      <c r="A313" s="44"/>
      <c r="B313" s="71"/>
      <c r="C313" s="57"/>
      <c r="D313" s="71"/>
      <c r="E313" s="71"/>
      <c r="F313" s="71"/>
      <c r="G313" s="77"/>
      <c r="H313" s="80"/>
      <c r="I313" s="126"/>
      <c r="J313" s="44"/>
      <c r="K313" s="44"/>
      <c r="L313" s="44"/>
      <c r="M313" s="44"/>
      <c r="N313" s="44"/>
      <c r="O313" s="44"/>
      <c r="P313" s="44"/>
      <c r="Q313" s="44"/>
    </row>
    <row r="314" spans="1:17" x14ac:dyDescent="0.2">
      <c r="A314" s="44"/>
      <c r="B314" s="71"/>
      <c r="C314" s="57"/>
      <c r="D314" s="71"/>
      <c r="E314" s="71"/>
      <c r="F314" s="71"/>
      <c r="G314" s="77"/>
      <c r="H314" s="80"/>
      <c r="I314" s="126"/>
      <c r="J314" s="44"/>
      <c r="K314" s="44"/>
      <c r="L314" s="44"/>
      <c r="M314" s="44"/>
      <c r="N314" s="44"/>
      <c r="O314" s="44"/>
      <c r="P314" s="44"/>
      <c r="Q314" s="44"/>
    </row>
    <row r="315" spans="1:17" x14ac:dyDescent="0.2">
      <c r="A315" s="44"/>
      <c r="B315" s="71"/>
      <c r="C315" s="57"/>
      <c r="D315" s="71"/>
      <c r="E315" s="71"/>
      <c r="F315" s="71"/>
      <c r="G315" s="77"/>
      <c r="H315" s="80"/>
      <c r="I315" s="126"/>
      <c r="J315" s="44"/>
      <c r="K315" s="44"/>
      <c r="L315" s="44"/>
      <c r="M315" s="44"/>
      <c r="N315" s="44"/>
      <c r="O315" s="44"/>
      <c r="P315" s="44"/>
      <c r="Q315" s="44"/>
    </row>
    <row r="316" spans="1:17" x14ac:dyDescent="0.2">
      <c r="A316" s="44"/>
      <c r="B316" s="71"/>
      <c r="C316" s="57"/>
      <c r="D316" s="71"/>
      <c r="E316" s="71"/>
      <c r="F316" s="71"/>
      <c r="G316" s="77"/>
      <c r="H316" s="80"/>
      <c r="I316" s="126"/>
      <c r="J316" s="44"/>
      <c r="K316" s="44"/>
      <c r="L316" s="44"/>
      <c r="M316" s="44"/>
      <c r="N316" s="44"/>
      <c r="O316" s="44"/>
      <c r="P316" s="44"/>
      <c r="Q316" s="44"/>
    </row>
    <row r="317" spans="1:17" x14ac:dyDescent="0.2">
      <c r="A317" s="44"/>
      <c r="B317" s="71"/>
      <c r="C317" s="57"/>
      <c r="D317" s="71"/>
      <c r="E317" s="71"/>
      <c r="F317" s="71"/>
      <c r="G317" s="77"/>
      <c r="H317" s="80"/>
      <c r="I317" s="126"/>
      <c r="J317" s="44"/>
      <c r="K317" s="44"/>
      <c r="L317" s="44"/>
      <c r="M317" s="44"/>
      <c r="N317" s="44"/>
      <c r="O317" s="44"/>
      <c r="P317" s="44"/>
      <c r="Q317" s="44"/>
    </row>
    <row r="318" spans="1:17" x14ac:dyDescent="0.2">
      <c r="A318" s="44"/>
      <c r="B318" s="71"/>
      <c r="C318" s="57"/>
      <c r="D318" s="71"/>
      <c r="E318" s="71"/>
      <c r="F318" s="71"/>
      <c r="G318" s="77"/>
      <c r="H318" s="80"/>
      <c r="I318" s="126"/>
      <c r="J318" s="44"/>
      <c r="K318" s="44"/>
      <c r="L318" s="44"/>
      <c r="M318" s="44"/>
      <c r="N318" s="44"/>
      <c r="O318" s="44"/>
      <c r="P318" s="44"/>
      <c r="Q318" s="44"/>
    </row>
    <row r="319" spans="1:17" x14ac:dyDescent="0.2">
      <c r="A319" s="44"/>
      <c r="B319" s="71"/>
      <c r="C319" s="57"/>
      <c r="D319" s="71"/>
      <c r="E319" s="71"/>
      <c r="F319" s="71"/>
      <c r="G319" s="77"/>
      <c r="H319" s="80"/>
      <c r="I319" s="126"/>
      <c r="J319" s="44"/>
      <c r="K319" s="44"/>
      <c r="L319" s="44"/>
      <c r="M319" s="44"/>
      <c r="N319" s="44"/>
      <c r="O319" s="44"/>
      <c r="P319" s="44"/>
      <c r="Q319" s="44"/>
    </row>
    <row r="320" spans="1:17" x14ac:dyDescent="0.2">
      <c r="A320" s="44"/>
      <c r="B320" s="71"/>
      <c r="C320" s="57"/>
      <c r="D320" s="71"/>
      <c r="E320" s="71"/>
      <c r="F320" s="71"/>
      <c r="G320" s="77"/>
      <c r="H320" s="80"/>
      <c r="I320" s="126"/>
      <c r="J320" s="44"/>
      <c r="K320" s="44"/>
      <c r="L320" s="44"/>
      <c r="M320" s="44"/>
      <c r="N320" s="44"/>
      <c r="O320" s="44"/>
      <c r="P320" s="44"/>
      <c r="Q320" s="44"/>
    </row>
    <row r="321" spans="1:17" x14ac:dyDescent="0.2">
      <c r="A321" s="44"/>
      <c r="B321" s="71"/>
      <c r="C321" s="57"/>
      <c r="D321" s="71"/>
      <c r="E321" s="71"/>
      <c r="F321" s="71"/>
      <c r="G321" s="77"/>
      <c r="H321" s="80"/>
      <c r="I321" s="126"/>
      <c r="J321" s="44"/>
      <c r="K321" s="44"/>
      <c r="L321" s="44"/>
      <c r="M321" s="44"/>
      <c r="N321" s="44"/>
      <c r="O321" s="44"/>
      <c r="P321" s="44"/>
      <c r="Q321" s="44"/>
    </row>
    <row r="322" spans="1:17" x14ac:dyDescent="0.2">
      <c r="A322" s="44"/>
      <c r="B322" s="71"/>
      <c r="C322" s="57"/>
      <c r="D322" s="71"/>
      <c r="E322" s="71"/>
      <c r="F322" s="71"/>
      <c r="G322" s="77"/>
      <c r="H322" s="80"/>
      <c r="I322" s="126"/>
      <c r="J322" s="44"/>
      <c r="K322" s="44"/>
      <c r="L322" s="44"/>
      <c r="M322" s="44"/>
      <c r="N322" s="44"/>
      <c r="O322" s="44"/>
      <c r="P322" s="44"/>
      <c r="Q322" s="44"/>
    </row>
    <row r="323" spans="1:17" x14ac:dyDescent="0.2">
      <c r="A323" s="44"/>
      <c r="B323" s="71"/>
      <c r="C323" s="57"/>
      <c r="D323" s="71"/>
      <c r="E323" s="71"/>
      <c r="F323" s="71"/>
      <c r="G323" s="77"/>
      <c r="H323" s="80"/>
      <c r="I323" s="126"/>
      <c r="J323" s="44"/>
      <c r="K323" s="44"/>
      <c r="L323" s="44"/>
      <c r="M323" s="44"/>
      <c r="N323" s="44"/>
      <c r="O323" s="44"/>
      <c r="P323" s="44"/>
      <c r="Q323" s="44"/>
    </row>
    <row r="324" spans="1:17" x14ac:dyDescent="0.2">
      <c r="A324" s="44"/>
      <c r="B324" s="71"/>
      <c r="C324" s="57"/>
      <c r="D324" s="71"/>
      <c r="E324" s="71"/>
      <c r="F324" s="71"/>
      <c r="G324" s="77"/>
      <c r="H324" s="80"/>
      <c r="I324" s="126"/>
      <c r="J324" s="44"/>
      <c r="K324" s="44"/>
      <c r="L324" s="44"/>
      <c r="M324" s="44"/>
      <c r="N324" s="44"/>
      <c r="O324" s="44"/>
      <c r="P324" s="44"/>
      <c r="Q324" s="44"/>
    </row>
    <row r="325" spans="1:17" x14ac:dyDescent="0.2">
      <c r="A325" s="44"/>
      <c r="B325" s="71"/>
      <c r="C325" s="57"/>
      <c r="D325" s="71"/>
      <c r="E325" s="71"/>
      <c r="F325" s="71"/>
      <c r="G325" s="77"/>
      <c r="H325" s="80"/>
      <c r="I325" s="126"/>
      <c r="J325" s="44"/>
      <c r="K325" s="44"/>
      <c r="L325" s="44"/>
      <c r="M325" s="44"/>
      <c r="N325" s="44"/>
      <c r="O325" s="44"/>
      <c r="P325" s="44"/>
      <c r="Q325" s="44"/>
    </row>
    <row r="326" spans="1:17" x14ac:dyDescent="0.2">
      <c r="A326" s="44"/>
      <c r="B326" s="71"/>
      <c r="C326" s="57"/>
      <c r="D326" s="71"/>
      <c r="E326" s="71"/>
      <c r="F326" s="71"/>
      <c r="G326" s="77"/>
      <c r="H326" s="80"/>
      <c r="I326" s="126"/>
      <c r="J326" s="44"/>
      <c r="K326" s="44"/>
      <c r="L326" s="44"/>
      <c r="M326" s="44"/>
      <c r="N326" s="44"/>
      <c r="O326" s="44"/>
      <c r="P326" s="44"/>
      <c r="Q326" s="44"/>
    </row>
    <row r="327" spans="1:17" x14ac:dyDescent="0.2">
      <c r="A327" s="44"/>
      <c r="B327" s="71"/>
      <c r="C327" s="57"/>
      <c r="D327" s="71"/>
      <c r="E327" s="71"/>
      <c r="F327" s="71"/>
      <c r="G327" s="77"/>
      <c r="H327" s="80"/>
      <c r="I327" s="126"/>
      <c r="J327" s="44"/>
      <c r="K327" s="44"/>
      <c r="L327" s="44"/>
      <c r="M327" s="44"/>
      <c r="N327" s="44"/>
      <c r="O327" s="44"/>
      <c r="P327" s="44"/>
      <c r="Q327" s="44"/>
    </row>
    <row r="328" spans="1:17" x14ac:dyDescent="0.2">
      <c r="A328" s="44"/>
      <c r="B328" s="71"/>
      <c r="C328" s="57"/>
      <c r="D328" s="71"/>
      <c r="E328" s="71"/>
      <c r="F328" s="71"/>
      <c r="G328" s="77"/>
      <c r="H328" s="80"/>
      <c r="I328" s="126"/>
      <c r="J328" s="44"/>
      <c r="K328" s="44"/>
      <c r="L328" s="44"/>
      <c r="M328" s="44"/>
      <c r="N328" s="44"/>
      <c r="O328" s="44"/>
      <c r="P328" s="44"/>
      <c r="Q328" s="44"/>
    </row>
    <row r="329" spans="1:17" x14ac:dyDescent="0.2">
      <c r="A329" s="44"/>
      <c r="B329" s="71"/>
      <c r="C329" s="57"/>
      <c r="D329" s="71"/>
      <c r="E329" s="71"/>
      <c r="F329" s="71"/>
      <c r="G329" s="77"/>
      <c r="H329" s="80"/>
      <c r="I329" s="126"/>
      <c r="J329" s="44"/>
      <c r="K329" s="44"/>
      <c r="L329" s="44"/>
      <c r="M329" s="44"/>
      <c r="N329" s="44"/>
      <c r="O329" s="44"/>
      <c r="P329" s="44"/>
      <c r="Q329" s="44"/>
    </row>
    <row r="330" spans="1:17" x14ac:dyDescent="0.2">
      <c r="A330" s="44"/>
      <c r="B330" s="71"/>
      <c r="C330" s="57"/>
      <c r="D330" s="71"/>
      <c r="E330" s="71"/>
      <c r="F330" s="71"/>
      <c r="G330" s="77"/>
      <c r="H330" s="80"/>
      <c r="I330" s="126"/>
      <c r="J330" s="44"/>
      <c r="K330" s="44"/>
      <c r="L330" s="44"/>
      <c r="M330" s="44"/>
      <c r="N330" s="44"/>
      <c r="O330" s="44"/>
      <c r="P330" s="44"/>
      <c r="Q330" s="44"/>
    </row>
    <row r="331" spans="1:17" x14ac:dyDescent="0.2">
      <c r="A331" s="44"/>
      <c r="B331" s="71"/>
      <c r="C331" s="57"/>
      <c r="D331" s="71"/>
      <c r="E331" s="71"/>
      <c r="F331" s="71"/>
      <c r="G331" s="77"/>
      <c r="H331" s="80"/>
      <c r="I331" s="126"/>
      <c r="J331" s="44"/>
      <c r="K331" s="44"/>
      <c r="L331" s="44"/>
      <c r="M331" s="44"/>
      <c r="N331" s="44"/>
      <c r="O331" s="44"/>
      <c r="P331" s="44"/>
      <c r="Q331" s="44"/>
    </row>
    <row r="332" spans="1:17" x14ac:dyDescent="0.2">
      <c r="A332" s="44"/>
      <c r="B332" s="71"/>
      <c r="C332" s="57"/>
      <c r="D332" s="71"/>
      <c r="E332" s="71"/>
      <c r="F332" s="71"/>
      <c r="G332" s="77"/>
      <c r="H332" s="80"/>
      <c r="I332" s="126"/>
      <c r="J332" s="44"/>
      <c r="K332" s="44"/>
      <c r="L332" s="44"/>
      <c r="M332" s="44"/>
      <c r="N332" s="44"/>
      <c r="O332" s="44"/>
      <c r="P332" s="44"/>
      <c r="Q332" s="44"/>
    </row>
    <row r="333" spans="1:17" x14ac:dyDescent="0.2">
      <c r="A333" s="44"/>
      <c r="B333" s="71"/>
      <c r="C333" s="57"/>
      <c r="D333" s="71"/>
      <c r="E333" s="71"/>
      <c r="F333" s="71"/>
      <c r="G333" s="77"/>
      <c r="H333" s="80"/>
      <c r="I333" s="126"/>
      <c r="J333" s="44"/>
      <c r="K333" s="44"/>
      <c r="L333" s="44"/>
      <c r="M333" s="44"/>
      <c r="N333" s="44"/>
      <c r="O333" s="44"/>
      <c r="P333" s="44"/>
      <c r="Q333" s="44"/>
    </row>
    <row r="334" spans="1:17" x14ac:dyDescent="0.2">
      <c r="A334" s="44"/>
      <c r="B334" s="71"/>
      <c r="C334" s="57"/>
      <c r="D334" s="71"/>
      <c r="E334" s="71"/>
      <c r="F334" s="71"/>
      <c r="G334" s="77"/>
      <c r="H334" s="80"/>
      <c r="I334" s="126"/>
      <c r="J334" s="44"/>
      <c r="K334" s="44"/>
      <c r="L334" s="44"/>
      <c r="M334" s="44"/>
      <c r="N334" s="44"/>
      <c r="O334" s="44"/>
      <c r="P334" s="44"/>
      <c r="Q334" s="44"/>
    </row>
    <row r="335" spans="1:17" x14ac:dyDescent="0.2">
      <c r="A335" s="44"/>
      <c r="B335" s="71"/>
      <c r="C335" s="57"/>
      <c r="D335" s="71"/>
      <c r="E335" s="71"/>
      <c r="F335" s="71"/>
      <c r="G335" s="77"/>
      <c r="H335" s="80"/>
      <c r="I335" s="126"/>
      <c r="J335" s="44"/>
      <c r="K335" s="44"/>
      <c r="L335" s="44"/>
      <c r="M335" s="44"/>
      <c r="N335" s="44"/>
      <c r="O335" s="44"/>
      <c r="P335" s="44"/>
      <c r="Q335" s="44"/>
    </row>
    <row r="336" spans="1:17" x14ac:dyDescent="0.2">
      <c r="A336" s="44"/>
      <c r="B336" s="71"/>
      <c r="C336" s="57"/>
      <c r="D336" s="71"/>
      <c r="E336" s="71"/>
      <c r="F336" s="71"/>
      <c r="G336" s="77"/>
      <c r="H336" s="80"/>
      <c r="I336" s="126"/>
      <c r="J336" s="44"/>
      <c r="K336" s="44"/>
      <c r="L336" s="44"/>
      <c r="M336" s="44"/>
      <c r="N336" s="44"/>
      <c r="O336" s="44"/>
      <c r="P336" s="44"/>
      <c r="Q336" s="44"/>
    </row>
    <row r="337" spans="1:17" x14ac:dyDescent="0.2">
      <c r="A337" s="44"/>
      <c r="B337" s="71"/>
      <c r="C337" s="57"/>
      <c r="D337" s="71"/>
      <c r="E337" s="71"/>
      <c r="F337" s="71"/>
      <c r="G337" s="77"/>
      <c r="H337" s="80"/>
      <c r="I337" s="126"/>
      <c r="J337" s="44"/>
      <c r="K337" s="44"/>
      <c r="L337" s="44"/>
      <c r="M337" s="44"/>
      <c r="N337" s="44"/>
      <c r="O337" s="44"/>
      <c r="P337" s="44"/>
      <c r="Q337" s="44"/>
    </row>
    <row r="338" spans="1:17" x14ac:dyDescent="0.2">
      <c r="A338" s="44"/>
      <c r="B338" s="71"/>
      <c r="C338" s="57"/>
      <c r="D338" s="71"/>
      <c r="E338" s="71"/>
      <c r="F338" s="71"/>
      <c r="G338" s="77"/>
      <c r="H338" s="80"/>
      <c r="I338" s="126"/>
      <c r="J338" s="44"/>
      <c r="K338" s="44"/>
      <c r="L338" s="44"/>
      <c r="M338" s="44"/>
      <c r="N338" s="44"/>
      <c r="O338" s="44"/>
      <c r="P338" s="44"/>
      <c r="Q338" s="44"/>
    </row>
    <row r="339" spans="1:17" x14ac:dyDescent="0.2">
      <c r="A339" s="44"/>
      <c r="B339" s="71"/>
      <c r="C339" s="57"/>
      <c r="D339" s="71"/>
      <c r="E339" s="71"/>
      <c r="F339" s="71"/>
      <c r="G339" s="77"/>
      <c r="H339" s="80"/>
      <c r="I339" s="126"/>
      <c r="J339" s="44"/>
      <c r="K339" s="44"/>
      <c r="L339" s="44"/>
      <c r="M339" s="44"/>
      <c r="N339" s="44"/>
      <c r="O339" s="44"/>
      <c r="P339" s="44"/>
      <c r="Q339" s="44"/>
    </row>
    <row r="340" spans="1:17" x14ac:dyDescent="0.2">
      <c r="A340" s="44"/>
      <c r="B340" s="71"/>
      <c r="C340" s="57"/>
      <c r="D340" s="71"/>
      <c r="E340" s="71"/>
      <c r="F340" s="71"/>
      <c r="G340" s="77"/>
      <c r="H340" s="80"/>
      <c r="I340" s="126"/>
      <c r="J340" s="44"/>
      <c r="K340" s="44"/>
      <c r="L340" s="44"/>
      <c r="M340" s="44"/>
      <c r="N340" s="44"/>
      <c r="O340" s="44"/>
      <c r="P340" s="44"/>
      <c r="Q340" s="44"/>
    </row>
    <row r="341" spans="1:17" x14ac:dyDescent="0.2">
      <c r="A341" s="44"/>
      <c r="B341" s="71"/>
      <c r="C341" s="57"/>
      <c r="D341" s="71"/>
      <c r="E341" s="71"/>
      <c r="F341" s="71"/>
      <c r="G341" s="77"/>
      <c r="H341" s="80"/>
      <c r="I341" s="126"/>
      <c r="J341" s="44"/>
      <c r="K341" s="44"/>
      <c r="L341" s="44"/>
      <c r="M341" s="44"/>
      <c r="N341" s="44"/>
      <c r="O341" s="44"/>
      <c r="P341" s="44"/>
      <c r="Q341" s="44"/>
    </row>
    <row r="342" spans="1:17" x14ac:dyDescent="0.2">
      <c r="A342" s="44"/>
      <c r="B342" s="71"/>
      <c r="C342" s="57"/>
      <c r="D342" s="71"/>
      <c r="E342" s="71"/>
      <c r="F342" s="71"/>
      <c r="G342" s="77"/>
      <c r="H342" s="80"/>
      <c r="I342" s="126"/>
      <c r="J342" s="44"/>
      <c r="K342" s="44"/>
      <c r="L342" s="44"/>
      <c r="M342" s="44"/>
      <c r="N342" s="44"/>
      <c r="O342" s="44"/>
      <c r="P342" s="44"/>
      <c r="Q342" s="44"/>
    </row>
    <row r="343" spans="1:17" x14ac:dyDescent="0.2">
      <c r="A343" s="44"/>
      <c r="B343" s="71"/>
      <c r="C343" s="57"/>
      <c r="D343" s="71"/>
      <c r="E343" s="71"/>
      <c r="F343" s="71"/>
      <c r="G343" s="77"/>
      <c r="H343" s="80"/>
      <c r="I343" s="126"/>
      <c r="J343" s="44"/>
      <c r="K343" s="44"/>
      <c r="L343" s="44"/>
      <c r="M343" s="44"/>
      <c r="N343" s="44"/>
      <c r="O343" s="44"/>
      <c r="P343" s="44"/>
      <c r="Q343" s="44"/>
    </row>
    <row r="344" spans="1:17" x14ac:dyDescent="0.2">
      <c r="A344" s="44"/>
      <c r="B344" s="71"/>
      <c r="C344" s="57"/>
      <c r="D344" s="71"/>
      <c r="E344" s="71"/>
      <c r="F344" s="71"/>
      <c r="G344" s="77"/>
      <c r="H344" s="80"/>
      <c r="I344" s="126"/>
      <c r="J344" s="44"/>
      <c r="K344" s="44"/>
      <c r="L344" s="44"/>
      <c r="M344" s="44"/>
      <c r="N344" s="44"/>
      <c r="O344" s="44"/>
      <c r="P344" s="44"/>
      <c r="Q344" s="44"/>
    </row>
    <row r="345" spans="1:17" x14ac:dyDescent="0.2">
      <c r="A345" s="44"/>
      <c r="B345" s="71"/>
      <c r="C345" s="57"/>
      <c r="D345" s="71"/>
      <c r="E345" s="71"/>
      <c r="F345" s="71"/>
      <c r="G345" s="77"/>
      <c r="H345" s="80"/>
      <c r="I345" s="126"/>
      <c r="J345" s="44"/>
      <c r="K345" s="44"/>
      <c r="L345" s="44"/>
      <c r="M345" s="44"/>
      <c r="N345" s="44"/>
      <c r="O345" s="44"/>
      <c r="P345" s="44"/>
      <c r="Q345" s="44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Ramogi Huma</dc:creator>
  <cp:lastModifiedBy>Relihan, Mollie</cp:lastModifiedBy>
  <dcterms:created xsi:type="dcterms:W3CDTF">2012-10-04T20:11:34Z</dcterms:created>
  <dcterms:modified xsi:type="dcterms:W3CDTF">2013-03-20T16:17:33Z</dcterms:modified>
</cp:coreProperties>
</file>